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1.xml" ContentType="application/vnd.openxmlformats-officedocument.drawing+xml"/>
  <Override PartName="/xl/comments7.xml" ContentType="application/vnd.openxmlformats-officedocument.spreadsheetml.comments+xml"/>
  <Override PartName="/xl/drawings/drawing2.xml" ContentType="application/vnd.openxmlformats-officedocument.drawing+xml"/>
  <Override PartName="/xl/comments8.xml" ContentType="application/vnd.openxmlformats-officedocument.spreadsheetml.comments+xml"/>
  <Override PartName="/xl/drawings/drawing3.xml" ContentType="application/vnd.openxmlformats-officedocument.drawing+xml"/>
  <Override PartName="/xl/comments9.xml" ContentType="application/vnd.openxmlformats-officedocument.spreadsheetml.comments+xml"/>
  <Override PartName="/xl/drawings/drawing4.xml" ContentType="application/vnd.openxmlformats-officedocument.drawing+xml"/>
  <Override PartName="/xl/comments10.xml" ContentType="application/vnd.openxmlformats-officedocument.spreadsheetml.comments+xml"/>
  <Override PartName="/xl/drawings/drawing5.xml" ContentType="application/vnd.openxmlformats-officedocument.drawing+xml"/>
  <Override PartName="/xl/comments11.xml" ContentType="application/vnd.openxmlformats-officedocument.spreadsheetml.comments+xml"/>
  <Override PartName="/xl/drawings/drawing6.xml" ContentType="application/vnd.openxmlformats-officedocument.drawing+xml"/>
  <Override PartName="/xl/comments12.xml" ContentType="application/vnd.openxmlformats-officedocument.spreadsheetml.comments+xml"/>
  <Override PartName="/xl/drawings/drawing7.xml" ContentType="application/vnd.openxmlformats-officedocument.drawing+xml"/>
  <Override PartName="/xl/comments13.xml" ContentType="application/vnd.openxmlformats-officedocument.spreadsheetml.comments+xml"/>
  <Override PartName="/xl/drawings/drawing8.xml" ContentType="application/vnd.openxmlformats-officedocument.drawing+xml"/>
  <Override PartName="/xl/comments1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quel.rl\Desktop\Raquel\RECEPCIONISTAS 2023-54\Documentos Pós CGU 1\"/>
    </mc:Choice>
  </mc:AlternateContent>
  <xr:revisionPtr revIDLastSave="0" documentId="13_ncr:1_{A94225B0-F7E8-4B97-B2D5-41496672683F}" xr6:coauthVersionLast="47" xr6:coauthVersionMax="47" xr10:uidLastSave="{00000000-0000-0000-0000-000000000000}"/>
  <bookViews>
    <workbookView xWindow="28710" yWindow="-90" windowWidth="28980" windowHeight="15780" tabRatio="904" activeTab="6" xr2:uid="{80BFF9C7-0E2C-4BE6-92DA-CBA0AAA1D068}"/>
  </bookViews>
  <sheets>
    <sheet name="Proposta_Global" sheetId="76" r:id="rId1"/>
    <sheet name="ISSQN" sheetId="89" r:id="rId2"/>
    <sheet name="VT" sheetId="90" r:id="rId3"/>
    <sheet name="CCT" sheetId="91" r:id="rId4"/>
    <sheet name="Equipamentos" sheetId="81" r:id="rId5"/>
    <sheet name="Uniforme" sheetId="8" r:id="rId6"/>
    <sheet name="Telef_Curitiba" sheetId="82" r:id="rId7"/>
    <sheet name="Recep_Curitiba" sheetId="52" r:id="rId8"/>
    <sheet name="Recep_Londrina" sheetId="83" r:id="rId9"/>
    <sheet name="Recep_Shop_Maringá" sheetId="85" r:id="rId10"/>
    <sheet name="Recep_Maringá" sheetId="84" r:id="rId11"/>
    <sheet name="Recep_Ponta_Grossa" sheetId="86" r:id="rId12"/>
    <sheet name="Recep_Guarapuava" sheetId="88" r:id="rId13"/>
    <sheet name="Recep_Paranaguá" sheetId="87" r:id="rId14"/>
  </sheets>
  <definedNames>
    <definedName name="_xlnm.Print_Area" localSheetId="3">CCT!$B$1:$D$10</definedName>
    <definedName name="_xlnm.Print_Area" localSheetId="4">Equipamentos!$B$1:$J$12</definedName>
    <definedName name="_xlnm.Print_Area" localSheetId="1">ISSQN!$B$1:$D$9</definedName>
    <definedName name="_xlnm.Print_Area" localSheetId="0">Proposta_Global!$A$1:$K$18</definedName>
    <definedName name="_xlnm.Print_Area" localSheetId="7">Recep_Curitiba!$A$1:$D$206</definedName>
    <definedName name="_xlnm.Print_Area" localSheetId="12">Recep_Guarapuava!$A$1:$D$206</definedName>
    <definedName name="_xlnm.Print_Area" localSheetId="8">Recep_Londrina!$A$1:$D$206</definedName>
    <definedName name="_xlnm.Print_Area" localSheetId="10">Recep_Maringá!$A$1:$D$206</definedName>
    <definedName name="_xlnm.Print_Area" localSheetId="13">Recep_Paranaguá!$A$1:$D$206</definedName>
    <definedName name="_xlnm.Print_Area" localSheetId="11">Recep_Ponta_Grossa!$A$1:$D$206</definedName>
    <definedName name="_xlnm.Print_Area" localSheetId="9">Recep_Shop_Maringá!$A$1:$D$206</definedName>
    <definedName name="_xlnm.Print_Area" localSheetId="6">Telef_Curitiba!$A$1:$D$206</definedName>
    <definedName name="_xlnm.Print_Area" localSheetId="5">Uniforme!$B$1:$G$10</definedName>
    <definedName name="_xlnm.Print_Area" localSheetId="2">VT!$B$1:$D$9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82" l="1"/>
  <c r="C15" i="88"/>
  <c r="C15" i="87"/>
  <c r="C15" i="86"/>
  <c r="C15" i="84"/>
  <c r="C15" i="85"/>
  <c r="C15" i="83"/>
  <c r="C15" i="52"/>
  <c r="C15" i="82"/>
  <c r="D37" i="88"/>
  <c r="D37" i="87"/>
  <c r="D37" i="86"/>
  <c r="D37" i="84"/>
  <c r="D37" i="85"/>
  <c r="D37" i="83"/>
  <c r="D37" i="52"/>
  <c r="C92" i="82" l="1"/>
  <c r="C91" i="82"/>
  <c r="C92" i="52"/>
  <c r="C91" i="52"/>
  <c r="C92" i="83"/>
  <c r="C91" i="83"/>
  <c r="C92" i="85"/>
  <c r="C91" i="85"/>
  <c r="C92" i="84"/>
  <c r="C91" i="84"/>
  <c r="C92" i="86"/>
  <c r="C91" i="86"/>
  <c r="C92" i="87"/>
  <c r="C91" i="87"/>
  <c r="C92" i="88"/>
  <c r="C91" i="88"/>
  <c r="G87" i="88"/>
  <c r="G87" i="87"/>
  <c r="G87" i="86"/>
  <c r="G87" i="84"/>
  <c r="G87" i="85"/>
  <c r="G87" i="83"/>
  <c r="G87" i="52"/>
  <c r="G87" i="82"/>
  <c r="G102" i="88"/>
  <c r="G102" i="87"/>
  <c r="G102" i="86"/>
  <c r="G102" i="84"/>
  <c r="G102" i="85"/>
  <c r="G102" i="83"/>
  <c r="G102" i="52"/>
  <c r="G102" i="82"/>
  <c r="C89" i="88" l="1"/>
  <c r="C89" i="87"/>
  <c r="C89" i="86"/>
  <c r="C89" i="84"/>
  <c r="C89" i="85"/>
  <c r="C89" i="83"/>
  <c r="C89" i="52"/>
  <c r="C89" i="82"/>
  <c r="C184" i="88" l="1"/>
  <c r="C153" i="88"/>
  <c r="C159" i="88" s="1"/>
  <c r="C140" i="88"/>
  <c r="C139" i="88"/>
  <c r="C138" i="88"/>
  <c r="C136" i="88"/>
  <c r="C135" i="88"/>
  <c r="C118" i="88"/>
  <c r="C115" i="88"/>
  <c r="G105" i="88"/>
  <c r="D92" i="88"/>
  <c r="D91" i="88"/>
  <c r="C90" i="88"/>
  <c r="G89" i="88"/>
  <c r="C71" i="88"/>
  <c r="C119" i="88" s="1"/>
  <c r="C52" i="88"/>
  <c r="D31" i="88"/>
  <c r="A5" i="88"/>
  <c r="A4" i="88"/>
  <c r="C184" i="87"/>
  <c r="C153" i="87"/>
  <c r="C159" i="87" s="1"/>
  <c r="C140" i="87"/>
  <c r="C139" i="87"/>
  <c r="C138" i="87"/>
  <c r="C136" i="87"/>
  <c r="C135" i="87"/>
  <c r="C118" i="87"/>
  <c r="C115" i="87"/>
  <c r="G105" i="87"/>
  <c r="D92" i="87"/>
  <c r="D91" i="87"/>
  <c r="C90" i="87"/>
  <c r="G89" i="87"/>
  <c r="G90" i="87" s="1"/>
  <c r="G91" i="87" s="1"/>
  <c r="D90" i="87" s="1"/>
  <c r="C71" i="87"/>
  <c r="C119" i="87" s="1"/>
  <c r="C52" i="87"/>
  <c r="D31" i="87"/>
  <c r="A5" i="87"/>
  <c r="A4" i="87"/>
  <c r="C184" i="86"/>
  <c r="C153" i="86"/>
  <c r="C159" i="86" s="1"/>
  <c r="C140" i="86"/>
  <c r="C139" i="86"/>
  <c r="C138" i="86"/>
  <c r="C136" i="86"/>
  <c r="C135" i="86"/>
  <c r="C118" i="86"/>
  <c r="C115" i="86"/>
  <c r="G105" i="86"/>
  <c r="D92" i="86"/>
  <c r="D91" i="86"/>
  <c r="C90" i="86"/>
  <c r="G89" i="86"/>
  <c r="G90" i="86" s="1"/>
  <c r="G91" i="86" s="1"/>
  <c r="D90" i="86" s="1"/>
  <c r="C71" i="86"/>
  <c r="C119" i="86" s="1"/>
  <c r="C52" i="86"/>
  <c r="D31" i="86"/>
  <c r="A5" i="86"/>
  <c r="A4" i="86"/>
  <c r="C184" i="85"/>
  <c r="C153" i="85"/>
  <c r="C159" i="85" s="1"/>
  <c r="C140" i="85"/>
  <c r="C139" i="85"/>
  <c r="C138" i="85"/>
  <c r="C136" i="85"/>
  <c r="C135" i="85"/>
  <c r="C118" i="85"/>
  <c r="C115" i="85"/>
  <c r="G105" i="85"/>
  <c r="D92" i="85"/>
  <c r="D91" i="85"/>
  <c r="C90" i="85"/>
  <c r="G89" i="85"/>
  <c r="G90" i="85" s="1"/>
  <c r="G91" i="85" s="1"/>
  <c r="D90" i="85" s="1"/>
  <c r="C71" i="85"/>
  <c r="C119" i="85" s="1"/>
  <c r="C52" i="85"/>
  <c r="D31" i="85"/>
  <c r="A5" i="85"/>
  <c r="A4" i="85"/>
  <c r="C184" i="84"/>
  <c r="C153" i="84"/>
  <c r="C159" i="84" s="1"/>
  <c r="C140" i="84"/>
  <c r="C139" i="84"/>
  <c r="C138" i="84"/>
  <c r="C136" i="84"/>
  <c r="C135" i="84"/>
  <c r="C118" i="84"/>
  <c r="C115" i="84"/>
  <c r="G105" i="84"/>
  <c r="D92" i="84"/>
  <c r="D91" i="84"/>
  <c r="C90" i="84"/>
  <c r="G89" i="84"/>
  <c r="G90" i="84" s="1"/>
  <c r="G91" i="84" s="1"/>
  <c r="D90" i="84" s="1"/>
  <c r="C71" i="84"/>
  <c r="C119" i="84" s="1"/>
  <c r="C52" i="84"/>
  <c r="D31" i="84"/>
  <c r="A5" i="84"/>
  <c r="A4" i="84"/>
  <c r="C184" i="83"/>
  <c r="C153" i="83"/>
  <c r="C159" i="83" s="1"/>
  <c r="C140" i="83"/>
  <c r="C139" i="83"/>
  <c r="C138" i="83"/>
  <c r="C136" i="83"/>
  <c r="C135" i="83"/>
  <c r="C118" i="83"/>
  <c r="C115" i="83"/>
  <c r="G105" i="83"/>
  <c r="D92" i="83"/>
  <c r="D91" i="83"/>
  <c r="C90" i="83"/>
  <c r="G89" i="83"/>
  <c r="G90" i="83" s="1"/>
  <c r="G91" i="83" s="1"/>
  <c r="D90" i="83" s="1"/>
  <c r="C71" i="83"/>
  <c r="C119" i="83" s="1"/>
  <c r="C52" i="83"/>
  <c r="D31" i="83"/>
  <c r="A5" i="83"/>
  <c r="A4" i="83"/>
  <c r="C184" i="82"/>
  <c r="C153" i="82"/>
  <c r="C159" i="82" s="1"/>
  <c r="C140" i="82"/>
  <c r="C139" i="82"/>
  <c r="C138" i="82"/>
  <c r="C136" i="82"/>
  <c r="C135" i="82"/>
  <c r="C118" i="82"/>
  <c r="C115" i="82"/>
  <c r="G105" i="82"/>
  <c r="D92" i="82"/>
  <c r="D91" i="82"/>
  <c r="C90" i="82"/>
  <c r="G89" i="82"/>
  <c r="G90" i="82" s="1"/>
  <c r="G91" i="82" s="1"/>
  <c r="D90" i="82" s="1"/>
  <c r="C71" i="82"/>
  <c r="C119" i="82" s="1"/>
  <c r="C52" i="82"/>
  <c r="A5" i="82"/>
  <c r="A4" i="82"/>
  <c r="G105" i="52"/>
  <c r="H5" i="81"/>
  <c r="I7" i="81"/>
  <c r="I8" i="81"/>
  <c r="I9" i="81"/>
  <c r="I10" i="81"/>
  <c r="I11" i="81"/>
  <c r="I6" i="81"/>
  <c r="I5" i="81"/>
  <c r="H6" i="81"/>
  <c r="H7" i="81"/>
  <c r="H8" i="81"/>
  <c r="J8" i="81" s="1"/>
  <c r="C167" i="84" s="1"/>
  <c r="H9" i="81"/>
  <c r="J9" i="81" s="1"/>
  <c r="C167" i="86" s="1"/>
  <c r="H10" i="81"/>
  <c r="H11" i="81"/>
  <c r="J11" i="81" s="1"/>
  <c r="C167" i="88" s="1"/>
  <c r="J5" i="81" l="1"/>
  <c r="J7" i="81"/>
  <c r="C167" i="85" s="1"/>
  <c r="D32" i="88"/>
  <c r="D38" i="88" s="1"/>
  <c r="G106" i="88"/>
  <c r="G107" i="88" s="1"/>
  <c r="D89" i="88" s="1"/>
  <c r="G90" i="88"/>
  <c r="G91" i="88" s="1"/>
  <c r="D90" i="88" s="1"/>
  <c r="D32" i="87"/>
  <c r="D38" i="87" s="1"/>
  <c r="G106" i="87"/>
  <c r="G107" i="87" s="1"/>
  <c r="D89" i="87" s="1"/>
  <c r="D95" i="87" s="1"/>
  <c r="C106" i="87" s="1"/>
  <c r="D38" i="86"/>
  <c r="G106" i="86"/>
  <c r="G107" i="86" s="1"/>
  <c r="D89" i="86" s="1"/>
  <c r="D95" i="86" s="1"/>
  <c r="C106" i="86" s="1"/>
  <c r="D38" i="85"/>
  <c r="G106" i="85"/>
  <c r="G107" i="85" s="1"/>
  <c r="D89" i="85" s="1"/>
  <c r="D95" i="85" s="1"/>
  <c r="C106" i="85" s="1"/>
  <c r="D32" i="84"/>
  <c r="D38" i="84" s="1"/>
  <c r="G106" i="84"/>
  <c r="G107" i="84" s="1"/>
  <c r="D89" i="84" s="1"/>
  <c r="D95" i="84" s="1"/>
  <c r="C106" i="84" s="1"/>
  <c r="G106" i="83"/>
  <c r="G107" i="83" s="1"/>
  <c r="D89" i="83" s="1"/>
  <c r="D95" i="83" s="1"/>
  <c r="C106" i="83" s="1"/>
  <c r="D32" i="83"/>
  <c r="D38" i="83" s="1"/>
  <c r="D32" i="82"/>
  <c r="D38" i="82" s="1"/>
  <c r="G106" i="82"/>
  <c r="G107" i="82" s="1"/>
  <c r="D89" i="82" s="1"/>
  <c r="D95" i="82" s="1"/>
  <c r="C106" i="82" s="1"/>
  <c r="J10" i="81"/>
  <c r="C167" i="87" s="1"/>
  <c r="J6" i="81"/>
  <c r="C167" i="83" s="1"/>
  <c r="C167" i="82" l="1"/>
  <c r="C167" i="52"/>
  <c r="D53" i="88"/>
  <c r="C199" i="88"/>
  <c r="D52" i="88"/>
  <c r="D54" i="88" s="1"/>
  <c r="C104" i="88" s="1"/>
  <c r="D95" i="88"/>
  <c r="C106" i="88" s="1"/>
  <c r="D53" i="87"/>
  <c r="D52" i="87"/>
  <c r="C199" i="87"/>
  <c r="D53" i="86"/>
  <c r="D52" i="86"/>
  <c r="C199" i="86"/>
  <c r="C199" i="85"/>
  <c r="D53" i="85"/>
  <c r="D52" i="85"/>
  <c r="D54" i="85" s="1"/>
  <c r="C104" i="85" s="1"/>
  <c r="D53" i="84"/>
  <c r="D52" i="84"/>
  <c r="C199" i="84"/>
  <c r="C199" i="83"/>
  <c r="D53" i="83"/>
  <c r="D52" i="83"/>
  <c r="D53" i="82"/>
  <c r="D52" i="82"/>
  <c r="D54" i="82" s="1"/>
  <c r="C104" i="82" s="1"/>
  <c r="C199" i="82"/>
  <c r="D54" i="87" l="1"/>
  <c r="C104" i="87" s="1"/>
  <c r="D54" i="86"/>
  <c r="C104" i="86" s="1"/>
  <c r="D54" i="83"/>
  <c r="C104" i="83" s="1"/>
  <c r="D54" i="84"/>
  <c r="C104" i="84" s="1"/>
  <c r="C61" i="88"/>
  <c r="C61" i="85"/>
  <c r="C61" i="82"/>
  <c r="C61" i="87" l="1"/>
  <c r="D64" i="87" s="1"/>
  <c r="C61" i="83"/>
  <c r="D65" i="83" s="1"/>
  <c r="C61" i="86"/>
  <c r="D63" i="86" s="1"/>
  <c r="C61" i="84"/>
  <c r="D69" i="84" s="1"/>
  <c r="D69" i="88"/>
  <c r="D66" i="88"/>
  <c r="D65" i="88"/>
  <c r="D70" i="88"/>
  <c r="D68" i="88"/>
  <c r="D64" i="88"/>
  <c r="D63" i="88"/>
  <c r="D67" i="88"/>
  <c r="D65" i="87"/>
  <c r="D69" i="85"/>
  <c r="D68" i="85"/>
  <c r="D67" i="85"/>
  <c r="D66" i="85"/>
  <c r="D65" i="85"/>
  <c r="D64" i="85"/>
  <c r="D70" i="85"/>
  <c r="D63" i="85"/>
  <c r="D66" i="83"/>
  <c r="D69" i="82"/>
  <c r="D68" i="82"/>
  <c r="D70" i="82"/>
  <c r="D67" i="82"/>
  <c r="D66" i="82"/>
  <c r="D65" i="82"/>
  <c r="D64" i="82"/>
  <c r="D63" i="82"/>
  <c r="D66" i="87" l="1"/>
  <c r="D67" i="83"/>
  <c r="D67" i="87"/>
  <c r="D68" i="83"/>
  <c r="D68" i="87"/>
  <c r="D63" i="83"/>
  <c r="D70" i="83"/>
  <c r="D69" i="87"/>
  <c r="D70" i="87"/>
  <c r="D69" i="83"/>
  <c r="D63" i="87"/>
  <c r="D71" i="88"/>
  <c r="C105" i="88" s="1"/>
  <c r="C107" i="88" s="1"/>
  <c r="C200" i="88" s="1"/>
  <c r="D70" i="84"/>
  <c r="D68" i="84"/>
  <c r="D63" i="84"/>
  <c r="D64" i="84"/>
  <c r="D65" i="84"/>
  <c r="D66" i="84"/>
  <c r="D67" i="84"/>
  <c r="D64" i="83"/>
  <c r="D65" i="86"/>
  <c r="D70" i="86"/>
  <c r="D66" i="86"/>
  <c r="D67" i="86"/>
  <c r="D68" i="86"/>
  <c r="D69" i="86"/>
  <c r="D64" i="86"/>
  <c r="D71" i="82"/>
  <c r="C105" i="82" s="1"/>
  <c r="C107" i="82" s="1"/>
  <c r="C112" i="82" s="1"/>
  <c r="D115" i="82" s="1"/>
  <c r="D71" i="85"/>
  <c r="C105" i="85" s="1"/>
  <c r="C107" i="85" s="1"/>
  <c r="C200" i="85" s="1"/>
  <c r="D71" i="87" l="1"/>
  <c r="C105" i="87" s="1"/>
  <c r="C107" i="87" s="1"/>
  <c r="C113" i="87" s="1"/>
  <c r="D118" i="87" s="1"/>
  <c r="D71" i="86"/>
  <c r="C105" i="86" s="1"/>
  <c r="C107" i="86" s="1"/>
  <c r="C200" i="86" s="1"/>
  <c r="D71" i="83"/>
  <c r="C105" i="83" s="1"/>
  <c r="C107" i="83" s="1"/>
  <c r="C200" i="83" s="1"/>
  <c r="D71" i="84"/>
  <c r="C105" i="84" s="1"/>
  <c r="C107" i="84" s="1"/>
  <c r="C200" i="84" s="1"/>
  <c r="C112" i="88"/>
  <c r="D115" i="88" s="1"/>
  <c r="D116" i="88" s="1"/>
  <c r="C113" i="88"/>
  <c r="D118" i="88" s="1"/>
  <c r="D119" i="88" s="1"/>
  <c r="C112" i="84"/>
  <c r="D115" i="84" s="1"/>
  <c r="D116" i="84" s="1"/>
  <c r="C113" i="84"/>
  <c r="D118" i="84" s="1"/>
  <c r="D119" i="84" s="1"/>
  <c r="C200" i="87"/>
  <c r="C112" i="87"/>
  <c r="D115" i="87" s="1"/>
  <c r="D117" i="87" s="1"/>
  <c r="C200" i="82"/>
  <c r="C113" i="82"/>
  <c r="D118" i="82" s="1"/>
  <c r="D119" i="82" s="1"/>
  <c r="C112" i="85"/>
  <c r="D115" i="85" s="1"/>
  <c r="D116" i="85" s="1"/>
  <c r="C113" i="85"/>
  <c r="D118" i="85" s="1"/>
  <c r="D120" i="85" s="1"/>
  <c r="D120" i="87"/>
  <c r="D119" i="87"/>
  <c r="C112" i="83"/>
  <c r="D115" i="83" s="1"/>
  <c r="D116" i="82"/>
  <c r="D117" i="82"/>
  <c r="C113" i="86" l="1"/>
  <c r="D118" i="86" s="1"/>
  <c r="D119" i="86" s="1"/>
  <c r="D117" i="88"/>
  <c r="C112" i="86"/>
  <c r="D115" i="86" s="1"/>
  <c r="D116" i="86" s="1"/>
  <c r="C113" i="83"/>
  <c r="D118" i="83" s="1"/>
  <c r="D120" i="83" s="1"/>
  <c r="D120" i="88"/>
  <c r="D121" i="88" s="1"/>
  <c r="C201" i="88" s="1"/>
  <c r="D120" i="84"/>
  <c r="D117" i="84"/>
  <c r="D121" i="84" s="1"/>
  <c r="C201" i="84" s="1"/>
  <c r="D117" i="86"/>
  <c r="D120" i="86"/>
  <c r="D120" i="82"/>
  <c r="D121" i="82" s="1"/>
  <c r="C201" i="82" s="1"/>
  <c r="D116" i="87"/>
  <c r="D121" i="87" s="1"/>
  <c r="C201" i="87" s="1"/>
  <c r="D119" i="85"/>
  <c r="D117" i="85"/>
  <c r="D117" i="83"/>
  <c r="D116" i="83"/>
  <c r="D119" i="83"/>
  <c r="D121" i="86" l="1"/>
  <c r="C201" i="86" s="1"/>
  <c r="C133" i="88"/>
  <c r="D135" i="88" s="1"/>
  <c r="C150" i="88"/>
  <c r="C150" i="84"/>
  <c r="D121" i="85"/>
  <c r="C133" i="85" s="1"/>
  <c r="D136" i="85" s="1"/>
  <c r="C133" i="84"/>
  <c r="D135" i="84" s="1"/>
  <c r="C133" i="82"/>
  <c r="D136" i="82" s="1"/>
  <c r="C133" i="87"/>
  <c r="D140" i="87" s="1"/>
  <c r="C150" i="87"/>
  <c r="D121" i="83"/>
  <c r="C201" i="83" s="1"/>
  <c r="C150" i="82"/>
  <c r="C150" i="86" l="1"/>
  <c r="C133" i="86"/>
  <c r="D138" i="86" s="1"/>
  <c r="D136" i="88"/>
  <c r="D140" i="88"/>
  <c r="D138" i="82"/>
  <c r="D137" i="82"/>
  <c r="D139" i="82"/>
  <c r="D140" i="82"/>
  <c r="D135" i="82"/>
  <c r="C201" i="85"/>
  <c r="C150" i="85"/>
  <c r="D139" i="85"/>
  <c r="D137" i="85"/>
  <c r="D138" i="85"/>
  <c r="D140" i="84"/>
  <c r="D136" i="84"/>
  <c r="D137" i="84"/>
  <c r="D138" i="84"/>
  <c r="D137" i="88"/>
  <c r="D138" i="88"/>
  <c r="D139" i="88"/>
  <c r="D137" i="87"/>
  <c r="D138" i="87"/>
  <c r="D135" i="85"/>
  <c r="D140" i="85"/>
  <c r="C133" i="83"/>
  <c r="D139" i="83" s="1"/>
  <c r="D136" i="87"/>
  <c r="D139" i="84"/>
  <c r="C150" i="83"/>
  <c r="D139" i="87"/>
  <c r="D135" i="87"/>
  <c r="D135" i="86" l="1"/>
  <c r="D139" i="86"/>
  <c r="D141" i="82"/>
  <c r="C158" i="82" s="1"/>
  <c r="C160" i="82" s="1"/>
  <c r="C202" i="82" s="1"/>
  <c r="D136" i="86"/>
  <c r="D137" i="86"/>
  <c r="D140" i="86"/>
  <c r="D141" i="88"/>
  <c r="C158" i="88" s="1"/>
  <c r="C160" i="88" s="1"/>
  <c r="C202" i="88" s="1"/>
  <c r="D141" i="86"/>
  <c r="C158" i="86" s="1"/>
  <c r="C160" i="86" s="1"/>
  <c r="C202" i="86" s="1"/>
  <c r="D140" i="83"/>
  <c r="D136" i="83"/>
  <c r="D138" i="83"/>
  <c r="D137" i="83"/>
  <c r="D135" i="83"/>
  <c r="D141" i="85"/>
  <c r="C158" i="85" s="1"/>
  <c r="C160" i="85" s="1"/>
  <c r="C202" i="85" s="1"/>
  <c r="D141" i="84"/>
  <c r="C158" i="84" s="1"/>
  <c r="C160" i="84" s="1"/>
  <c r="C202" i="84" s="1"/>
  <c r="D141" i="87"/>
  <c r="C158" i="87" s="1"/>
  <c r="C160" i="87" s="1"/>
  <c r="C202" i="87" s="1"/>
  <c r="D141" i="83" l="1"/>
  <c r="C158" i="83" s="1"/>
  <c r="C160" i="83" s="1"/>
  <c r="C202" i="83" s="1"/>
  <c r="B2" i="81"/>
  <c r="B1" i="81"/>
  <c r="C135" i="52"/>
  <c r="C136" i="52"/>
  <c r="D31" i="52"/>
  <c r="D32" i="52" s="1"/>
  <c r="G106" i="52" l="1"/>
  <c r="G107" i="52" s="1"/>
  <c r="D89" i="52" s="1"/>
  <c r="A5" i="52"/>
  <c r="A4" i="52"/>
  <c r="B2" i="8"/>
  <c r="B1" i="8"/>
  <c r="F6" i="8" l="1"/>
  <c r="G6" i="8" s="1"/>
  <c r="F7" i="8"/>
  <c r="G7" i="8" s="1"/>
  <c r="D8" i="8" l="1"/>
  <c r="F5" i="8"/>
  <c r="G5" i="8" s="1"/>
  <c r="C184" i="52"/>
  <c r="C118" i="52"/>
  <c r="C90" i="52"/>
  <c r="G8" i="8" l="1"/>
  <c r="G10" i="8" s="1"/>
  <c r="F8" i="8"/>
  <c r="C166" i="88" l="1"/>
  <c r="C170" i="88" s="1"/>
  <c r="C166" i="83"/>
  <c r="C170" i="83" s="1"/>
  <c r="C166" i="84"/>
  <c r="C170" i="84" s="1"/>
  <c r="C166" i="86"/>
  <c r="C170" i="86" s="1"/>
  <c r="C166" i="85"/>
  <c r="C170" i="85" s="1"/>
  <c r="C166" i="87"/>
  <c r="C170" i="87" s="1"/>
  <c r="C166" i="82"/>
  <c r="C170" i="82" s="1"/>
  <c r="C166" i="52"/>
  <c r="C203" i="82" l="1"/>
  <c r="C204" i="82" s="1"/>
  <c r="D178" i="82"/>
  <c r="C203" i="87"/>
  <c r="C204" i="87" s="1"/>
  <c r="D178" i="87"/>
  <c r="C203" i="83"/>
  <c r="C204" i="83" s="1"/>
  <c r="D178" i="83"/>
  <c r="C203" i="85"/>
  <c r="C204" i="85" s="1"/>
  <c r="D178" i="85"/>
  <c r="C203" i="86"/>
  <c r="C204" i="86" s="1"/>
  <c r="D178" i="86"/>
  <c r="C203" i="84"/>
  <c r="C204" i="84" s="1"/>
  <c r="D178" i="84"/>
  <c r="C203" i="88"/>
  <c r="C204" i="88" s="1"/>
  <c r="D178" i="88"/>
  <c r="D38" i="52"/>
  <c r="D182" i="88" l="1"/>
  <c r="D179" i="88" s="1"/>
  <c r="D182" i="85"/>
  <c r="D179" i="85" s="1"/>
  <c r="D182" i="87"/>
  <c r="D179" i="87" s="1"/>
  <c r="D182" i="83"/>
  <c r="D179" i="83" s="1"/>
  <c r="D182" i="84"/>
  <c r="D179" i="84" s="1"/>
  <c r="D182" i="82"/>
  <c r="D179" i="82" s="1"/>
  <c r="D182" i="86"/>
  <c r="D179" i="86" s="1"/>
  <c r="D53" i="52"/>
  <c r="C115" i="52"/>
  <c r="D92" i="52"/>
  <c r="D91" i="52"/>
  <c r="G89" i="52"/>
  <c r="C140" i="52"/>
  <c r="C139" i="52"/>
  <c r="C138" i="52"/>
  <c r="C71" i="52"/>
  <c r="C119" i="52" s="1"/>
  <c r="C52" i="52"/>
  <c r="D52" i="52" s="1"/>
  <c r="D183" i="87" l="1"/>
  <c r="D180" i="87" s="1"/>
  <c r="D183" i="83"/>
  <c r="D180" i="83" s="1"/>
  <c r="D183" i="86"/>
  <c r="D180" i="86" s="1"/>
  <c r="D183" i="82"/>
  <c r="D180" i="82" s="1"/>
  <c r="D183" i="88"/>
  <c r="D180" i="88" s="1"/>
  <c r="D183" i="85"/>
  <c r="D180" i="85" s="1"/>
  <c r="D183" i="84"/>
  <c r="D180" i="84" s="1"/>
  <c r="G90" i="52"/>
  <c r="G91" i="52" s="1"/>
  <c r="D90" i="52" s="1"/>
  <c r="D95" i="52" s="1"/>
  <c r="C106" i="52" s="1"/>
  <c r="C153" i="52"/>
  <c r="C159" i="52" s="1"/>
  <c r="D54" i="52"/>
  <c r="C199" i="52"/>
  <c r="D188" i="84" l="1"/>
  <c r="D187" i="84"/>
  <c r="D186" i="84"/>
  <c r="D185" i="84"/>
  <c r="D188" i="86"/>
  <c r="D187" i="86"/>
  <c r="D185" i="86"/>
  <c r="D186" i="86"/>
  <c r="D185" i="82"/>
  <c r="D186" i="82"/>
  <c r="D187" i="82"/>
  <c r="D188" i="82"/>
  <c r="D188" i="88"/>
  <c r="D186" i="88"/>
  <c r="D185" i="88"/>
  <c r="D187" i="88"/>
  <c r="D188" i="85"/>
  <c r="D185" i="85"/>
  <c r="D186" i="85"/>
  <c r="D187" i="85"/>
  <c r="D186" i="83"/>
  <c r="D187" i="83"/>
  <c r="D185" i="83"/>
  <c r="D188" i="83"/>
  <c r="D186" i="87"/>
  <c r="D187" i="87"/>
  <c r="D188" i="87"/>
  <c r="D185" i="87"/>
  <c r="C61" i="52"/>
  <c r="D67" i="52" s="1"/>
  <c r="C104" i="52"/>
  <c r="D65" i="52" l="1"/>
  <c r="D63" i="52"/>
  <c r="D68" i="52"/>
  <c r="D64" i="52"/>
  <c r="D69" i="52"/>
  <c r="D70" i="52"/>
  <c r="D190" i="84"/>
  <c r="C205" i="84" s="1"/>
  <c r="C206" i="84" s="1"/>
  <c r="D190" i="87"/>
  <c r="C205" i="87" s="1"/>
  <c r="C206" i="87" s="1"/>
  <c r="D190" i="88"/>
  <c r="C205" i="88" s="1"/>
  <c r="C206" i="88" s="1"/>
  <c r="D190" i="86"/>
  <c r="C205" i="86" s="1"/>
  <c r="C206" i="86" s="1"/>
  <c r="D190" i="85"/>
  <c r="C205" i="85" s="1"/>
  <c r="C206" i="85" s="1"/>
  <c r="D190" i="82"/>
  <c r="C205" i="82" s="1"/>
  <c r="C206" i="82" s="1"/>
  <c r="D190" i="83"/>
  <c r="C205" i="83" s="1"/>
  <c r="C206" i="83" s="1"/>
  <c r="D66" i="52"/>
  <c r="H10" i="76" l="1"/>
  <c r="I10" i="76" s="1"/>
  <c r="J10" i="76" s="1"/>
  <c r="K10" i="76" s="1"/>
  <c r="H13" i="76"/>
  <c r="I13" i="76" s="1"/>
  <c r="J13" i="76" s="1"/>
  <c r="K13" i="76" s="1"/>
  <c r="H9" i="76"/>
  <c r="I9" i="76" s="1"/>
  <c r="J9" i="76" s="1"/>
  <c r="K9" i="76" s="1"/>
  <c r="H12" i="76"/>
  <c r="I12" i="76" s="1"/>
  <c r="J12" i="76" s="1"/>
  <c r="K12" i="76" s="1"/>
  <c r="H11" i="76"/>
  <c r="I11" i="76" s="1"/>
  <c r="J11" i="76" s="1"/>
  <c r="K11" i="76" s="1"/>
  <c r="H15" i="76"/>
  <c r="H14" i="76"/>
  <c r="I14" i="76" s="1"/>
  <c r="J14" i="76" s="1"/>
  <c r="K14" i="76" s="1"/>
  <c r="D71" i="52"/>
  <c r="C105" i="52" s="1"/>
  <c r="C107" i="52" s="1"/>
  <c r="C112" i="52" s="1"/>
  <c r="D115" i="52" l="1"/>
  <c r="D116" i="52" s="1"/>
  <c r="C200" i="52"/>
  <c r="C113" i="52"/>
  <c r="D118" i="52" s="1"/>
  <c r="D119" i="52" s="1"/>
  <c r="D120" i="52" l="1"/>
  <c r="D117" i="52"/>
  <c r="D121" i="52" l="1"/>
  <c r="C201" i="52" s="1"/>
  <c r="C150" i="52" l="1"/>
  <c r="C133" i="52"/>
  <c r="D137" i="52" s="1"/>
  <c r="D140" i="52" l="1"/>
  <c r="D138" i="52"/>
  <c r="D139" i="52"/>
  <c r="D136" i="52"/>
  <c r="D135" i="52"/>
  <c r="D141" i="52" l="1"/>
  <c r="C158" i="52" s="1"/>
  <c r="C160" i="52" s="1"/>
  <c r="C202" i="52" s="1"/>
  <c r="C170" i="52"/>
  <c r="D178" i="52" l="1"/>
  <c r="D182" i="52" s="1"/>
  <c r="D179" i="52" s="1"/>
  <c r="D183" i="52" s="1"/>
  <c r="D180" i="52" s="1"/>
  <c r="C203" i="52"/>
  <c r="C204" i="52" s="1"/>
  <c r="D187" i="52" l="1"/>
  <c r="D188" i="52"/>
  <c r="D185" i="52"/>
  <c r="D186" i="52"/>
  <c r="D190" i="52" l="1"/>
  <c r="C205" i="52" s="1"/>
  <c r="C206" i="52" s="1"/>
  <c r="I15" i="76" l="1"/>
  <c r="J15" i="76" s="1"/>
  <c r="K15" i="76" s="1"/>
  <c r="H8" i="76"/>
  <c r="I8" i="76" s="1"/>
  <c r="J8" i="76" s="1"/>
  <c r="K8" i="76" s="1"/>
  <c r="G16" i="76"/>
  <c r="K16" i="76" l="1"/>
  <c r="J16" i="76"/>
  <c r="I16" i="7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</authors>
  <commentList>
    <comment ref="A1" authorId="0" shapeId="0" xr:uid="{B50861CC-6C2C-4F6D-B026-FEE8966F5C21}">
      <text>
        <r>
          <rPr>
            <b/>
            <sz val="12"/>
            <color indexed="81"/>
            <rFont val="Segoe UI"/>
            <family val="2"/>
          </rPr>
          <t>Alterando o conteúdo destas duas primeiras linhas, as informações serão alteradas automaticamente nas demais planilhas deste arquivo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" authorId="0" shapeId="0" xr:uid="{464A03F7-EC38-4DC0-8B32-6383F5081C96}">
      <text>
        <r>
          <rPr>
            <b/>
            <sz val="12"/>
            <color indexed="81"/>
            <rFont val="Segoe UI"/>
            <family val="2"/>
          </rPr>
          <t>CLIQUE no nome da cidade para acessar a respectiva planilha de custos da localidade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Celio Santana Lisboa</author>
    <author>Wilson Fernandes de Souza Filho</author>
  </authors>
  <commentList>
    <comment ref="C115" authorId="0" shapeId="0" xr:uid="{5764BE9E-D951-4CA9-9C15-834B9856A80D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C117" authorId="0" shapeId="0" xr:uid="{44DF96C1-CA7C-490E-9B8F-AE14A2C1059A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D2B1EEB6-E37A-4B65-B97D-ADA8E0EB8970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4A76ED84-1988-446D-A9AC-7EA6B5A93BBC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8CAC212E-B8BF-4362-B1D5-80315960C291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79F4E584-C0FB-4B48-87B3-C97BDF439CA1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87739718-76EB-4342-B738-2F984F26BADB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C138" authorId="0" shapeId="0" xr:uid="{C04B2C3C-C378-4D83-8F3B-07FD0BED54A3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C139" authorId="0" shapeId="0" xr:uid="{7E08510B-533A-4627-B8B4-69C35C5205CE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C152" authorId="1" shapeId="0" xr:uid="{4018D734-F268-4318-B6A4-AE1036997E82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B181" authorId="0" shapeId="0" xr:uid="{82B3D5A8-6C35-4D0E-8035-699E548D2EAC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2" shapeId="0" xr:uid="{A0BCD29D-4246-40CD-88A3-3B52A9F4E235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C183" authorId="2" shapeId="0" xr:uid="{D9B34789-2636-4BB2-BAA1-16B85F945A6E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Celio Santana Lisboa</author>
    <author>Wilson Fernandes de Souza Filho</author>
  </authors>
  <commentList>
    <comment ref="C115" authorId="0" shapeId="0" xr:uid="{51AE8FAA-6644-4684-A5CF-4E9A382DB933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C117" authorId="0" shapeId="0" xr:uid="{CA7DE739-A187-4022-A586-8BB1A38DB561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6751EE60-06CA-4CD2-847F-3772E58530E5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EF3C72A2-DFAF-409C-BF1F-961377EDE71B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9ADC85FE-9C7C-4FD2-82BD-FBDE75798458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1F09E37A-D549-4528-BF57-3771E23B9547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FFE9B822-7867-4FBA-B226-04069F24056A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C138" authorId="0" shapeId="0" xr:uid="{E66C481D-FC47-40F0-B847-E6FF44B82EB9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C139" authorId="0" shapeId="0" xr:uid="{AA8C72F5-AF30-4975-AC64-9CA8BCFAECE1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C152" authorId="1" shapeId="0" xr:uid="{B21344DE-B8B0-4965-8DB7-19C97183DAA2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B181" authorId="0" shapeId="0" xr:uid="{3D928376-8E29-44E1-B050-2028C0581439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2" shapeId="0" xr:uid="{B8EC8DD8-C09D-4124-9EC2-942C93732378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C183" authorId="2" shapeId="0" xr:uid="{BC4F7AC3-1EB0-4179-8B9E-5BF618702E97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Celio Santana Lisboa</author>
    <author>Wilson Fernandes de Souza Filho</author>
  </authors>
  <commentList>
    <comment ref="C115" authorId="0" shapeId="0" xr:uid="{F11A60AA-9B62-461C-A6A5-F39C603B15A1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C117" authorId="0" shapeId="0" xr:uid="{164BAD4A-18AC-49B4-9747-FF35CD139317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8882D866-6150-40DA-8AC1-57352DDA7205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0BF3F99D-8FFA-4707-A2D7-C40AC8D3848D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2A137041-1E2A-4138-A775-17DDF2BFCD22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79EAB2CD-F75B-485B-A8A7-E9246D11353B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BD29113C-D5AE-4CBF-B0E0-F9C6E2834DC6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C138" authorId="0" shapeId="0" xr:uid="{AFEAF2EE-BEFE-48B7-92A4-5AF5C80C0C46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C139" authorId="0" shapeId="0" xr:uid="{C9C1C7DC-A6CA-46A6-B667-49B41931B80E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C152" authorId="1" shapeId="0" xr:uid="{94E426E0-96FE-4462-8D74-AFD22AE794C0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B181" authorId="0" shapeId="0" xr:uid="{A5085BB1-C055-458A-A097-B4A438A7BCB9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2" shapeId="0" xr:uid="{E72B7C44-3062-40EA-91A8-A6A3E4AAF40B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C183" authorId="2" shapeId="0" xr:uid="{DE70F5E0-8A27-4468-A1B3-AD21716DBE01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Celio Santana Lisboa</author>
    <author>Wilson Fernandes de Souza Filho</author>
  </authors>
  <commentList>
    <comment ref="C115" authorId="0" shapeId="0" xr:uid="{539610E4-DA93-4599-89F6-EC273B7D638C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C117" authorId="0" shapeId="0" xr:uid="{C3052D1E-968D-4091-ACF9-ECD5A952F5D7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42173686-FFC4-4863-A527-1080D5405E74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95EB9F64-FA05-4563-B439-E40C72A8803E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9698EE54-FC96-434A-B890-125260D96A76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77485506-E3B0-44D3-B301-1243AA7F3257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DABB4A07-0A2D-4DBD-8D14-0CE2B60270A6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C138" authorId="0" shapeId="0" xr:uid="{29368B0C-6944-4FF2-AF52-F246083DC2E2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C139" authorId="0" shapeId="0" xr:uid="{64D7B290-58B1-4A8D-8634-D2AF46BDB6BA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C152" authorId="1" shapeId="0" xr:uid="{C9EF2C4B-0E77-4830-AEC5-8576553F0DE1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B181" authorId="0" shapeId="0" xr:uid="{E98C0A74-E062-4F3A-930D-F950D8FD90B2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2" shapeId="0" xr:uid="{1FFFCD92-9D02-4EDE-B08F-C2EB73DD5965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C183" authorId="2" shapeId="0" xr:uid="{215E7DF8-46F6-438D-860F-3B14B1FBAF54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Celio Santana Lisboa</author>
    <author>Wilson Fernandes de Souza Filho</author>
  </authors>
  <commentList>
    <comment ref="C115" authorId="0" shapeId="0" xr:uid="{441FFC8D-884E-44DA-B48B-72F44F04753C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C117" authorId="0" shapeId="0" xr:uid="{0A0FD280-05BA-496A-85C4-EC12B966DBF9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CAF9AFCD-DCBF-4B53-A4D3-0BBA1491F7F3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31CE095D-79E5-44B2-BADB-1A440A6D2EE7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A0F98A0B-720B-4BD0-B591-D7DA7830127C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34F40105-BC5A-4CCB-9666-04ABC274909A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0B4B237A-5AF3-44A2-8F88-FB1D85BC1A65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C138" authorId="0" shapeId="0" xr:uid="{550C0372-C5A6-42D6-AEEA-C2DB0B06A6C7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C139" authorId="0" shapeId="0" xr:uid="{17E15598-0C54-4CD7-8810-7BD13E9AF475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C152" authorId="1" shapeId="0" xr:uid="{F8167CEF-1BC5-40AB-ADB1-DA72C99405ED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B181" authorId="0" shapeId="0" xr:uid="{887E6F18-DCE3-4ADB-975B-DC3703F43923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2" shapeId="0" xr:uid="{BABA901A-BBD0-454C-BB0C-4956CAE54EBC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C183" authorId="2" shapeId="0" xr:uid="{5CE69944-6D26-4641-BD55-1014F491C7E4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</authors>
  <commentList>
    <comment ref="E2" authorId="0" shapeId="0" xr:uid="{94D17A10-655F-4420-BB99-E14BC1FFBAE3}">
      <text>
        <r>
          <rPr>
            <b/>
            <sz val="12"/>
            <color indexed="81"/>
            <rFont val="Segoe UI"/>
            <family val="2"/>
          </rPr>
          <t>Preencha os percentuais de ISSQN nestes campos para alteração automática nas planilhas de custos de cada localidade.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</authors>
  <commentList>
    <comment ref="E2" authorId="0" shapeId="0" xr:uid="{D4E66E92-C006-4493-A807-32D57C15B39F}">
      <text>
        <r>
          <rPr>
            <b/>
            <sz val="12"/>
            <color indexed="81"/>
            <rFont val="Segoe UI"/>
            <family val="2"/>
          </rPr>
          <t>Preencha os valores das tarifas de transporte público nestes campos para alteração automática nas planilhas de custos de cada localidade.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</authors>
  <commentList>
    <comment ref="B2" authorId="0" shapeId="0" xr:uid="{E8F79DDA-DA3F-4390-AD5F-2329C41391C0}">
      <text>
        <r>
          <rPr>
            <b/>
            <sz val="12"/>
            <color indexed="81"/>
            <rFont val="Segoe UI"/>
            <family val="2"/>
          </rPr>
          <t>Preencha os valores dos salários e demais benefícios nestes campos para alteração automática nas planilhas de custos de cada localidade.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</authors>
  <commentList>
    <comment ref="B3" authorId="0" shapeId="0" xr:uid="{A480B1E3-90AF-46A1-A18F-F3CA60875582}">
      <text>
        <r>
          <rPr>
            <b/>
            <sz val="12"/>
            <color indexed="81"/>
            <rFont val="Segoe UI"/>
            <family val="2"/>
          </rPr>
          <t>Preencha os valores equipamentos nestes campos para alteração automática nas planilhas de custos de cada localidade.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</authors>
  <commentList>
    <comment ref="B3" authorId="0" shapeId="0" xr:uid="{585E6901-E4FB-49FD-A3ED-19A8128B8580}">
      <text>
        <r>
          <rPr>
            <b/>
            <sz val="12"/>
            <color indexed="81"/>
            <rFont val="Segoe UI"/>
            <family val="2"/>
          </rPr>
          <t>Preencha os valores dos itens de uniformes nestes campos para alteração automática nas planilhas de custos de cada localidade.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Celio Santana Lisboa</author>
    <author>Wilson Fernandes de Souza Filho</author>
  </authors>
  <commentList>
    <comment ref="C115" authorId="0" shapeId="0" xr:uid="{D2D2D5B6-B2F3-4525-A535-195285BE52B9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C117" authorId="0" shapeId="0" xr:uid="{CF44A3D9-F9CE-4341-8992-CE6283BB31E4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C8F80548-C8A6-4A11-A651-308007EEA12F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53EB5C2A-5798-4EA5-B937-38545B228E43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136A98BD-C9A3-4F8F-9CD2-8891293B6351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BADC9F7E-F21D-4C17-A894-914573FB50B2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BD75D4C1-D385-431D-A000-622AA3A29009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C138" authorId="0" shapeId="0" xr:uid="{A4BF78F6-0D72-43F2-B1B3-EDB620390AF4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C139" authorId="0" shapeId="0" xr:uid="{06D7F0EE-DF79-4D93-BDCA-94CE6BE48026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C152" authorId="1" shapeId="0" xr:uid="{BFE15DBD-690B-42B1-ABD4-2E6DCFD69FE5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B181" authorId="0" shapeId="0" xr:uid="{5CEE1503-0237-4394-BA01-EA9A0F6736B5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2" shapeId="0" xr:uid="{17FB23D8-3E76-4F43-A64E-52AC3400DC98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C183" authorId="2" shapeId="0" xr:uid="{F70F9249-4837-496D-BEF6-C1CDB7E284E7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Celio Santana Lisboa</author>
    <author>Wilson Fernandes de Souza Filho</author>
  </authors>
  <commentList>
    <comment ref="C115" authorId="0" shapeId="0" xr:uid="{1EA3290D-B70E-40F0-A8E3-295F4400B1EF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C117" authorId="0" shapeId="0" xr:uid="{5E6CC997-C228-4FB3-99FF-E5FC10E1A82F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FFA759F5-BD2A-47FA-A7D2-69B1C2EB1806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4BE7C19A-9162-4905-9981-F14175E7BA19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38FDCFBB-FF9F-47C4-9237-A3585FC03783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B79C6443-7476-4D55-A0FB-E405C9C085F2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B93EDBA7-2687-4830-B534-5F96E4238852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C138" authorId="0" shapeId="0" xr:uid="{39558A34-BFA1-477A-BECF-3998F6342FCA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C139" authorId="0" shapeId="0" xr:uid="{D6DFFAE0-8AD6-4F5B-BB56-8549093E2AEE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C152" authorId="1" shapeId="0" xr:uid="{63CEC5A5-A619-47E7-AEAB-719349E26AF0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B181" authorId="0" shapeId="0" xr:uid="{57ADFF81-9366-4194-9129-B729E9A6E2E2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2" shapeId="0" xr:uid="{DED8BE5D-D2FE-4AAE-B85A-FE1052148937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C183" authorId="2" shapeId="0" xr:uid="{A5DA60DE-A31F-49D8-A4F0-118F15F0EE1D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Celio Santana Lisboa</author>
    <author>Wilson Fernandes de Souza Filho</author>
  </authors>
  <commentList>
    <comment ref="C115" authorId="0" shapeId="0" xr:uid="{D47F3159-9C5B-4A2D-9357-035A9C013646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C117" authorId="0" shapeId="0" xr:uid="{ACD9D430-654A-4B3A-82E3-D3883EE22A54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4042BE8C-B566-4B20-8F42-9B78A35D5111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336C0061-1B6A-4894-A673-46883D2B2ED4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85A65851-39BB-4CA9-8C2C-A289E79D81FF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868668C3-4EA9-4F8F-BBCA-FC30A1B4589A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E21A705F-A876-41D8-A4CF-FB5423765A96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C138" authorId="0" shapeId="0" xr:uid="{A3D3808C-C358-4E20-AD2F-0F13BDD3B9C9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C139" authorId="0" shapeId="0" xr:uid="{DC7A6F5D-FB77-451F-99EB-E15DADA4C25D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C152" authorId="1" shapeId="0" xr:uid="{2AA2B934-1245-44DA-8431-E54031177C68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B181" authorId="0" shapeId="0" xr:uid="{2375816D-F33D-4E30-8B5F-99695C9E434A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2" shapeId="0" xr:uid="{D6525365-A4C8-4263-A59D-ED7EAE71DDE7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C183" authorId="2" shapeId="0" xr:uid="{909EAE36-0380-4D0C-9F33-450B27D5A94C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</commentList>
</comments>
</file>

<file path=xl/sharedStrings.xml><?xml version="1.0" encoding="utf-8"?>
<sst xmlns="http://schemas.openxmlformats.org/spreadsheetml/2006/main" count="2220" uniqueCount="252">
  <si>
    <t>PLANILHA DE CUSTOS E FORMAÇÃO DE PREÇOS</t>
  </si>
  <si>
    <t>Base de Cálculo</t>
  </si>
  <si>
    <t>Total</t>
  </si>
  <si>
    <t>INSS - empregador</t>
  </si>
  <si>
    <t>SEBRAE</t>
  </si>
  <si>
    <t>INCRA</t>
  </si>
  <si>
    <t>FGTS</t>
  </si>
  <si>
    <t>TOTAL</t>
  </si>
  <si>
    <t>Custos Indiretos</t>
  </si>
  <si>
    <t>Tributos</t>
  </si>
  <si>
    <t>Insumos Diversos</t>
  </si>
  <si>
    <t>Custos Indiretos, Tributos e Lucro</t>
  </si>
  <si>
    <t>Módulo 3 - Provisão para Rescisão</t>
  </si>
  <si>
    <t>Módulo 5 - Insumos Diversos</t>
  </si>
  <si>
    <t>Módulo 6 - Custos Indiretos, Tributos e Lucro</t>
  </si>
  <si>
    <t>MODELO PARA A CONSOLIDAÇÃO E APRESENTAÇÃO DE PROPOSTAS</t>
  </si>
  <si>
    <t>Com ajustes após publicação da Lei n° 13.467, de 2017; IN 5/17 e IN7/18</t>
  </si>
  <si>
    <t>Dados para composição dos custos referentes a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</si>
  <si>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</si>
  <si>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</si>
  <si>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</si>
  <si>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</si>
  <si>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 xml:space="preserve">Número de registro da CCT no MTE </t>
  </si>
  <si>
    <t>Data de apresentação desta proposta de preços</t>
  </si>
  <si>
    <t>Local da prestação dos serviços</t>
  </si>
  <si>
    <t>Módulo 1 - Composição da Remuneração</t>
  </si>
  <si>
    <t>Composição da Remuneração</t>
  </si>
  <si>
    <t>Valor (R$)</t>
  </si>
  <si>
    <t>A</t>
  </si>
  <si>
    <t>B</t>
  </si>
  <si>
    <t>C</t>
  </si>
  <si>
    <t>E</t>
  </si>
  <si>
    <t>F</t>
  </si>
  <si>
    <t>G</t>
  </si>
  <si>
    <t>H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</si>
  <si>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</si>
  <si>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</si>
  <si>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</si>
  <si>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</si>
  <si>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Percentual (%)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</si>
  <si>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</si>
  <si>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</si>
  <si>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</si>
  <si>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</si>
  <si>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</si>
  <si>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Salário Educação</t>
  </si>
  <si>
    <t>D</t>
  </si>
  <si>
    <t>SESC ou SESI</t>
  </si>
  <si>
    <t>SENAI - SENAC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</si>
  <si>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</si>
  <si>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</si>
  <si>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</si>
  <si>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</si>
  <si>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</si>
  <si>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</si>
  <si>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Provisão para Rescisão</t>
  </si>
  <si>
    <t>%</t>
  </si>
  <si>
    <t>Aviso Prévio Indenizado</t>
  </si>
  <si>
    <t>Incidência do FGTS sobre o Aviso Prévio Indenizado</t>
  </si>
  <si>
    <t>Aviso Prévio Trabalhado</t>
  </si>
  <si>
    <t>Módulo 4 - Custo de Reposição do Profissional Ausente</t>
  </si>
  <si>
    <t>Submódulo 4.1 - Ausências Legais</t>
  </si>
  <si>
    <t>4.1</t>
  </si>
  <si>
    <t>Ausências Legais</t>
  </si>
  <si>
    <t>Quadro-Resumo do Módulo 4 - Custo de Reposição do Profissional Ausente</t>
  </si>
  <si>
    <t>Custo de Reposição do Profissional Ausente</t>
  </si>
  <si>
    <t xml:space="preserve">Substituto nas Ausências Legais </t>
  </si>
  <si>
    <t>Uniformes</t>
  </si>
  <si>
    <t>C.1. Tributos Federais (COFINS)</t>
  </si>
  <si>
    <t>C.2. Tributos Federais (PIS)</t>
  </si>
  <si>
    <t>C.3. Tributos Estaduais (especificar)</t>
  </si>
  <si>
    <t>C.4. Tributos Municipais (ISS)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</si>
  <si>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</si>
  <si>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</si>
  <si>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</si>
  <si>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</si>
  <si>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</si>
  <si>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Valor mensal</t>
  </si>
  <si>
    <t>SAT - GIIL/RAT</t>
  </si>
  <si>
    <t>Lucro antes do Imposto de Renda (IR)</t>
  </si>
  <si>
    <t>Total Mensal</t>
  </si>
  <si>
    <t>Item</t>
  </si>
  <si>
    <t>Descrição/Especificação</t>
  </si>
  <si>
    <t>Notas explicativas:</t>
  </si>
  <si>
    <t>a) Deverá ser elaborado um quadro para cada tipo de serviço;</t>
  </si>
  <si>
    <t>c) Deverá ser utilizado o salário normativo da Categoria Profissional vigente;</t>
  </si>
  <si>
    <t>a) Como a planilha de custos e formação de preços é calculada mensalmente, provisiona-se proporcionalmente 1/12 (um doze avos) dos valores referentes a gratificação natalina, férias e adicional de férias.</t>
  </si>
  <si>
    <t>b) O adicional de férias contido no Submódulo 2.1 corresponde a 1/3 (um terço) da remuneração que por sua vez é divido por 12 (doze).</t>
  </si>
  <si>
    <t>a) Os percentuais dos encargos previdenciários, do FGTS e demais contribuições são aqueles estabelecidos pela legislação vigente.</t>
  </si>
  <si>
    <t>b) RAT - Riscos Ambientais do Trabalho previsto no art. 22, II, da Lei nº 8212/1991, percentual de 1% para risco leve, 2% para risco médio e 3% para risco grave de acordo com o CNAE, conforme Anexo V, do Decreto nº 6.957/2009 e  art. 72, §1º, IN RFB 971/2009.</t>
  </si>
  <si>
    <t>c) FAT - Fator Acidentário de Prevenção (art. 10, da Lei 10.666/2003) pode reduzir o valor da alíquota do RAT em até 50% ou aumentá-lo em até 100% (multiplicador variável de 0,50 a 2,00)</t>
  </si>
  <si>
    <t>d) SAT (Seguro de Acidentes de Trabalho) - GIIL/RAT (Grau de Incidência de incapacidade Laborativa) = (RATxFAP)</t>
  </si>
  <si>
    <t>e) O percentual máximo SAT-GIIL/RAT é de 6% (3% RAT x 2 FAT), contudo, para efeito de cálculo, foi considerado o percentual de 3%. Cada empresa deve preencher de acordo com o valor máximo referente a sua realidade</t>
  </si>
  <si>
    <t>g) Esses percentuais incidem sobre o Módulo 1, o Submódulo 2.1.</t>
  </si>
  <si>
    <t>a) O valor informado deverá ser o custo real do benefício (descontado o valor eventualmente pago pelo empregado).</t>
  </si>
  <si>
    <t>b) Vale Transporte - deduzida cota parte do trabalhador (6% do salário-base), conforme Lei 7.418/1985 e Lei 7.619/87, regulamentada pelo Decreto nº 95.247/1987</t>
  </si>
  <si>
    <t>a) Cerca de 5% do pessoal é demitido pelo empregador, antes do término do contrato de trabalho (Acordão TCU 6771/2009 - Primeira Câmara)</t>
  </si>
  <si>
    <t>b) Índice do aviso prévio indenizado é de 0,42%, conforme Acordão TCU 6771/2009 e 1507/2018, ambos da Primeira Câmara. No caso de renovação contratual, utilizar o percentual de 0,042% referente aos 3 dias de aviso acrescidos por ano (Lei 12.506/2011)</t>
  </si>
  <si>
    <t>a) Os itens que contemplam o módulo 4 se referem ao custo dos dias trabalhados pelo repositor/substituto, quando o empregado alocado na prestação de serviço estiver ausente, conforme as previsões estabelecidas na legislação.</t>
  </si>
  <si>
    <t>h) Afastamento Maternidade - previsto no inciso I do art. 1º, da Lei nº 11.770/2008 (prorroga por 60 dias a duração da licença-maternidade prevista no inciso XVIII, do art. 7º, da Constituição Federal)</t>
  </si>
  <si>
    <t>a) Para formação dos preços foram utilizados os parâmetros descritos nos incisos I e III, do art. 2º da IN MPDG nº 05/2014 - Relatório de Painel de Preços e Pesquisa em Mídia Especializada (sites de domínio amplo ou especializado)</t>
  </si>
  <si>
    <t>Submódulo 4.2 - Intrajornada</t>
  </si>
  <si>
    <t>4.2</t>
  </si>
  <si>
    <t>Intrajornada</t>
  </si>
  <si>
    <t>Substituto na cobertura de Intervalo para repouso ou alimentação</t>
  </si>
  <si>
    <t>Base de cálculo da Intrajornada (M1+M2+M3):</t>
  </si>
  <si>
    <t>Substituto na Intrajornada</t>
  </si>
  <si>
    <r>
      <t xml:space="preserve">b) A planilha será calculada considerando o </t>
    </r>
    <r>
      <rPr>
        <b/>
        <sz val="11"/>
        <color rgb="FFFF0000"/>
        <rFont val="Calibri"/>
        <family val="2"/>
        <scheme val="minor"/>
      </rPr>
      <t>valor mensal</t>
    </r>
    <r>
      <rPr>
        <sz val="11"/>
        <color rgb="FFFF0000"/>
        <rFont val="Calibri"/>
        <family val="2"/>
        <scheme val="minor"/>
      </rPr>
      <t xml:space="preserve"> do empregado;</t>
    </r>
  </si>
  <si>
    <r>
      <t xml:space="preserve">a) O Módulo 1 refere-se ao </t>
    </r>
    <r>
      <rPr>
        <b/>
        <sz val="11"/>
        <color rgb="FFFF0000"/>
        <rFont val="Calibri"/>
        <family val="2"/>
        <scheme val="minor"/>
      </rPr>
      <t>valor mensal devido ao empregado</t>
    </r>
    <r>
      <rPr>
        <sz val="11"/>
        <color rgb="FFFF0000"/>
        <rFont val="Calibri"/>
        <family val="2"/>
        <scheme val="minor"/>
      </rPr>
      <t xml:space="preserve"> pela prestação do serviço;</t>
    </r>
  </si>
  <si>
    <r>
      <t>Base de cálculo do AP Indenizado</t>
    </r>
    <r>
      <rPr>
        <b/>
        <sz val="12"/>
        <color rgb="FFFF0000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>((M1+M2)-(Letras A+B+C+D+E+F+G do SM2.2))</t>
    </r>
    <r>
      <rPr>
        <b/>
        <sz val="12"/>
        <rFont val="Calibri"/>
        <family val="2"/>
        <scheme val="minor"/>
      </rPr>
      <t>:</t>
    </r>
  </si>
  <si>
    <r>
      <t xml:space="preserve">Base de cálculo do AP Trabalho </t>
    </r>
    <r>
      <rPr>
        <sz val="12"/>
        <color rgb="FFFF0000"/>
        <rFont val="Calibri"/>
        <family val="2"/>
        <scheme val="minor"/>
      </rPr>
      <t>(M1+M2)</t>
    </r>
    <r>
      <rPr>
        <b/>
        <sz val="12"/>
        <rFont val="Calibri"/>
        <family val="2"/>
        <scheme val="minor"/>
      </rPr>
      <t>:</t>
    </r>
  </si>
  <si>
    <r>
      <t xml:space="preserve">Base de cálculo das Ausências Legais </t>
    </r>
    <r>
      <rPr>
        <sz val="12"/>
        <color rgb="FFFF0000"/>
        <rFont val="Calibri"/>
        <family val="2"/>
        <scheme val="minor"/>
      </rPr>
      <t>(M1+M2+M3)</t>
    </r>
    <r>
      <rPr>
        <b/>
        <sz val="12"/>
        <color theme="1"/>
        <rFont val="Calibri"/>
        <family val="2"/>
        <scheme val="minor"/>
      </rPr>
      <t>:</t>
    </r>
  </si>
  <si>
    <r>
      <t xml:space="preserve">Base de cálculo dos custos indiretos </t>
    </r>
    <r>
      <rPr>
        <sz val="11"/>
        <color rgb="FFFF0000"/>
        <rFont val="Calibri"/>
        <family val="2"/>
        <scheme val="minor"/>
      </rPr>
      <t>(BCCI = M1+M2+M3+M4+M5)</t>
    </r>
  </si>
  <si>
    <r>
      <t xml:space="preserve">Base de cálculo do lucro </t>
    </r>
    <r>
      <rPr>
        <sz val="10"/>
        <color rgb="FFFF0000"/>
        <rFont val="Calibri"/>
        <family val="2"/>
        <scheme val="minor"/>
      </rPr>
      <t>(BCL = BCCI+Custos Indiretos)</t>
    </r>
  </si>
  <si>
    <r>
      <t>Base de cálculo dos tributos</t>
    </r>
    <r>
      <rPr>
        <sz val="12"/>
        <color theme="1"/>
        <rFont val="Calibri"/>
        <family val="2"/>
        <scheme val="minor"/>
      </rPr>
      <t xml:space="preserve"> </t>
    </r>
    <r>
      <rPr>
        <sz val="10"/>
        <color rgb="FFFF0000"/>
        <rFont val="Calibri"/>
        <family val="2"/>
        <scheme val="minor"/>
      </rPr>
      <t>(BCT = (BCL+Lucro)/((1-(Somatório da % de tributos)))</t>
    </r>
  </si>
  <si>
    <t>Outros (especificar)</t>
  </si>
  <si>
    <t>Percentual</t>
  </si>
  <si>
    <t>a) Percentual de ≅ 12,10% (1/11+1/3/11) de férias e adicional de férias, de acordo com a IN 05/2017 em seu anexo XVII, que prevê a retenção desse percentual em conta vinculada.</t>
  </si>
  <si>
    <t>a) Férias - previstas no art. 7º, XVII, da Constituição Federal e no art. 129 da CLT</t>
  </si>
  <si>
    <t>b) Ausência Legal - prevista no art. 473 CLT (2 dias consecutivos - falecimento de cônjuge, ascendente, descendente, irmão ou pessoa economicamente dependente; 3 dias consecutivos - casamento; 1 dia a cada 12 meses de trabalho - doação de sangue; os dias que comparecer em juízo; até 2 dias - acompanhamento de consultas médicas e exames complementares durante a gravidez da esposa/companheira; 1 dia - acompanhamento do filho de até 6 anos em consulta médica)</t>
  </si>
  <si>
    <t>d) Acidente de Trabalho - prevista no §2º, do art. 43, da Lei 8.213/1991 (durante os primeiros quinze dias de afastamento da atividade por motivo de invalidez, caberá à empresa pagar ao segurado empregado o salário)</t>
  </si>
  <si>
    <t>f) Afastamento Paternidade - previsto no inciso II, do art. 1º, da Lei nº 11770/2008 (prorroga a duração da licença-paternidade por mais 15 dias, além dos 5 dias estabelecidos no §1º do art. 10, do ADCT)</t>
  </si>
  <si>
    <t>b) O valor referente a tributos é obtido aplicando-se o percentual sobre o valor do faturamento.</t>
  </si>
  <si>
    <t>Data-Base da Categoria (dia/mês)</t>
  </si>
  <si>
    <t>Adicional de Periculosidade</t>
  </si>
  <si>
    <t>Salário-Base (Cláusula 3ª CCT)</t>
  </si>
  <si>
    <t>Adicional Noturno</t>
  </si>
  <si>
    <t>Adicional de Hora Noturno Reduzida</t>
  </si>
  <si>
    <t>Adicional de Hora Extra no Feriado Trabalhado</t>
  </si>
  <si>
    <t>Adicional de Insalubridade</t>
  </si>
  <si>
    <t>b) 1/12meses = 0,0833=8,33%; Cotação de  8,33% sobre o valor do Módulo 1 - Composição da remuneração, conforme Anexo XII da IN 5/17</t>
  </si>
  <si>
    <r>
      <t xml:space="preserve">Base de cálculo deste submódulo </t>
    </r>
    <r>
      <rPr>
        <sz val="12"/>
        <color rgb="FFFF0000"/>
        <rFont val="Calibri"/>
        <family val="2"/>
        <scheme val="minor"/>
      </rPr>
      <t>(M1+M2.1)</t>
    </r>
    <r>
      <rPr>
        <b/>
        <sz val="12"/>
        <color theme="1"/>
        <rFont val="Calibri"/>
        <family val="2"/>
        <scheme val="minor"/>
      </rPr>
      <t>:</t>
    </r>
  </si>
  <si>
    <t>f) A empresa deverá enviar o FAP WEB caso solicitado peo Pregoeiro</t>
  </si>
  <si>
    <t>h) Os índices (RAT e FAT) deverão ser comprovados quando da contratação pelo apresentação da GFIP.</t>
  </si>
  <si>
    <t>i) O cálculo dos tributos leva em consideração as alíquotas ordinárias dos tributos, não adentrando os regimes especiais de tributação e/ou desoneração de folha de pagamento.</t>
  </si>
  <si>
    <t xml:space="preserve">Valor do ticket </t>
  </si>
  <si>
    <t xml:space="preserve">Qde. Ticket/mês </t>
  </si>
  <si>
    <t>Valor Total</t>
  </si>
  <si>
    <t>Participação da empresa</t>
  </si>
  <si>
    <t>Valor da passagem</t>
  </si>
  <si>
    <t>N° de dias trabalhados/mês</t>
  </si>
  <si>
    <t>Valor total das passagens</t>
  </si>
  <si>
    <t>Participação do empregado 6%</t>
  </si>
  <si>
    <t>c) Utilizou-se a retenção de 4% (com ponderação de 50%) a título de multa sobre o FGTS sobre o aviso prévio indenizado e sobre o aviso prévio trabalhado, conforme orientação da SEGES/MPDG</t>
  </si>
  <si>
    <t>Multa do FGTS sobre o Aviso Prévio Trabalhado</t>
  </si>
  <si>
    <t>b) As empresas fornecerão fardamentos, de acordo com as exigências legais.</t>
  </si>
  <si>
    <t>c) A metodologia utilizada foi a média com a exclusão das propostas inexequíveis ou excessivamente elevadas por meio do método do desvio padrão.</t>
  </si>
  <si>
    <t xml:space="preserve">Transporte </t>
  </si>
  <si>
    <t>Seguro de Vida</t>
  </si>
  <si>
    <t>UNIFORME</t>
  </si>
  <si>
    <r>
      <t>C.5. INSS (</t>
    </r>
    <r>
      <rPr>
        <sz val="12"/>
        <color rgb="FFFF0000"/>
        <rFont val="Calibri"/>
        <family val="2"/>
        <scheme val="minor"/>
      </rPr>
      <t>somente empresas beneficiadas com desoneração da folha: 4,5%</t>
    </r>
    <r>
      <rPr>
        <sz val="12"/>
        <color theme="1"/>
        <rFont val="Calibri"/>
        <family val="2"/>
        <scheme val="minor"/>
      </rPr>
      <t>)</t>
    </r>
  </si>
  <si>
    <t>Local da Execução</t>
  </si>
  <si>
    <t>Inserir o valor do salário-base (SALÁRIO NORMATIVO) nessa célula</t>
  </si>
  <si>
    <t>a) As alíquotas do Imposto sobre Serviços - ISS estão previstas no Código Tributário Municipal</t>
  </si>
  <si>
    <t>b) O Salário Base foi reajustado em FEVEREIRO/2023</t>
  </si>
  <si>
    <t>d) Para o cálculo dos valores remunerátório foi adotada a Convenção Coletiva de Trabalho MTE nº  PR000092/2023</t>
  </si>
  <si>
    <t>e) A CCT adotada tem vigência de 01/02/2023 a 31/01/2025 e abrangência territorial nos municípios de prestação dos serviços</t>
  </si>
  <si>
    <t>Participação do empregado 20%</t>
  </si>
  <si>
    <t>Auxílio Alimentação (valor conforme CCT: cláusula 13ª)</t>
  </si>
  <si>
    <t xml:space="preserve">Auxílio Saúde (valor conforme CCT: cláusula 16ª)  </t>
  </si>
  <si>
    <t xml:space="preserve">Benefício Social Familiar (valor conforme CCT: cláusula 17ª)  </t>
  </si>
  <si>
    <t>Nesse caso não haverá situação ensejadora de pagamento de intrajornada</t>
  </si>
  <si>
    <t>Preencher o valor da passagem apenas nesta célula</t>
  </si>
  <si>
    <t>Valor unitário</t>
  </si>
  <si>
    <t>VALOR POR FUNCIONÁRIO</t>
  </si>
  <si>
    <t>Descrição</t>
  </si>
  <si>
    <t>Equipamentos e demais utensílios</t>
  </si>
  <si>
    <t>Multa do FGTS sobre o Aviso Prévio Indenizado</t>
  </si>
  <si>
    <t>Itens</t>
  </si>
  <si>
    <t>Incidência de GPS, FGTS e sobre o Aviso Prévio Trabalhado</t>
  </si>
  <si>
    <t>4221-05</t>
  </si>
  <si>
    <t>Recepcionista (40 horas)</t>
  </si>
  <si>
    <t>CURITIBA</t>
  </si>
  <si>
    <t>Recepção</t>
  </si>
  <si>
    <r>
      <t xml:space="preserve">PREGÃO ELETRÔNICO Nº </t>
    </r>
    <r>
      <rPr>
        <b/>
        <sz val="12"/>
        <color rgb="FFFF0000"/>
        <rFont val="Calibri"/>
        <family val="2"/>
      </rPr>
      <t>XX/2023-SR/PR/PR</t>
    </r>
    <r>
      <rPr>
        <b/>
        <sz val="12"/>
        <rFont val="Calibri"/>
        <family val="2"/>
      </rPr>
      <t xml:space="preserve"> (UG 200364)</t>
    </r>
  </si>
  <si>
    <t>Grupo</t>
  </si>
  <si>
    <t>Quantidade</t>
  </si>
  <si>
    <t>Carga horária</t>
  </si>
  <si>
    <t>Curitiba/PR</t>
  </si>
  <si>
    <t>CATSERV</t>
  </si>
  <si>
    <t>40 horas</t>
  </si>
  <si>
    <t>Telefonista</t>
  </si>
  <si>
    <t>Londrina/PR</t>
  </si>
  <si>
    <t>Maringá/PR</t>
  </si>
  <si>
    <t>Maringá/PR (Shopping)</t>
  </si>
  <si>
    <t>Ponta Grossa/PR</t>
  </si>
  <si>
    <t>Paranaguá/PR</t>
  </si>
  <si>
    <t>Guarapuava/PR</t>
  </si>
  <si>
    <t>TOTAL DO GRUPO 1</t>
  </si>
  <si>
    <t>Substituto na cobertura de Férias</t>
  </si>
  <si>
    <t>Substituto na cobertura de Ausências Legais</t>
  </si>
  <si>
    <t>Substituto na cobertura de Licença-Paternidade</t>
  </si>
  <si>
    <t>Substituto na cobertura Ausência acidente de trabalho</t>
  </si>
  <si>
    <t>Substituto na Cobertura de Afastamento Maternidade</t>
  </si>
  <si>
    <t xml:space="preserve">Substituto na cobertura de Outras ausências </t>
  </si>
  <si>
    <t>Local de instalação</t>
  </si>
  <si>
    <t>Quantidade
(A)</t>
  </si>
  <si>
    <t>Valor unitário
(B)</t>
  </si>
  <si>
    <t>Depreciação em meses
(C)</t>
  </si>
  <si>
    <t>EQUIPAMENTOS</t>
  </si>
  <si>
    <t>Valor depreciado
(D=A*B/C)</t>
  </si>
  <si>
    <t>Quantidade de funcionários
(E)</t>
  </si>
  <si>
    <t>CUSTO MENSAL POR FUNCIONÁRIO DE CADA LOCALIDADE
(D / E / 12 meses)</t>
  </si>
  <si>
    <r>
      <rPr>
        <b/>
        <sz val="11"/>
        <color rgb="FFFF0000"/>
        <rFont val="Calibri"/>
        <family val="2"/>
        <scheme val="minor"/>
      </rPr>
      <t>AVISO</t>
    </r>
    <r>
      <rPr>
        <b/>
        <sz val="11"/>
        <rFont val="Calibri"/>
        <family val="2"/>
        <scheme val="minor"/>
      </rPr>
      <t>: Esta planilha de custos visa facilitar e agilizar a elaboração das propostas de preços dos licitantes. Embora ela não seja de uso obrigatório neste Pregão Eletrônico, é recomendável sua utilização pelos licitante.</t>
    </r>
  </si>
  <si>
    <t xml:space="preserve">Outros Benefícios Mensais e Diários </t>
  </si>
  <si>
    <t>N° passagens/dia</t>
  </si>
  <si>
    <t>c) Foi utilizado o valor da passagem do transporte coletivo do local da prestação dos serviços</t>
  </si>
  <si>
    <t>ALIMENTAÇÃO</t>
  </si>
  <si>
    <t>TRANSPORTE</t>
  </si>
  <si>
    <t>Outros</t>
  </si>
  <si>
    <t>Material de Consumo</t>
  </si>
  <si>
    <r>
      <t>PROCESSO ADMINISTRATIVO Nº</t>
    </r>
    <r>
      <rPr>
        <b/>
        <sz val="12"/>
        <color rgb="FFFF0000"/>
        <rFont val="Calibri"/>
        <family val="2"/>
      </rPr>
      <t xml:space="preserve"> 08385.012093/2023-54</t>
    </r>
  </si>
  <si>
    <t>LONDRINA</t>
  </si>
  <si>
    <t>MARINGÁ</t>
  </si>
  <si>
    <t>MARINGÁ SHOPPING</t>
  </si>
  <si>
    <t>PONTA GROSSA</t>
  </si>
  <si>
    <t>PARANAGUÁ</t>
  </si>
  <si>
    <t>GUARAPUAVA</t>
  </si>
  <si>
    <t>30 horas</t>
  </si>
  <si>
    <t>Camisa polo manga curta na cor cinza</t>
  </si>
  <si>
    <t>4222-05</t>
  </si>
  <si>
    <t>Qte para 12 meses
(A)</t>
  </si>
  <si>
    <t>Valor Anual
(C=A*B)</t>
  </si>
  <si>
    <t>Valor Mensal
(C/12)</t>
  </si>
  <si>
    <t>Relógio de ponto eletrônico biometrico</t>
  </si>
  <si>
    <t>Casaco/jaqueta de nylon forrada</t>
  </si>
  <si>
    <t>Outros (Gratificação conforme Item 17 da Cláusula 3ª da CCT)</t>
  </si>
  <si>
    <t>Alíquotas de ISSQN dos municípios onde serão prestados os serviços</t>
  </si>
  <si>
    <t>Cidades</t>
  </si>
  <si>
    <t>Alíquota máxima</t>
  </si>
  <si>
    <t>Telefonista (30 horas)</t>
  </si>
  <si>
    <t>Valores apurados da 
TARIFA DE TRANSPORTE PÚBLICO</t>
  </si>
  <si>
    <t>ITEM</t>
  </si>
  <si>
    <t>SALÁRIOS E BENEFÍCIOS</t>
  </si>
  <si>
    <t>VALOR</t>
  </si>
  <si>
    <t>LOCALIZAÇÃO NA CCT</t>
  </si>
  <si>
    <t>SALÁRIO TELEFONISTA</t>
  </si>
  <si>
    <t>SALÁRIO RECEPCIONISTA</t>
  </si>
  <si>
    <t>GRATIFICAÇÃO RECEPCIONISTA</t>
  </si>
  <si>
    <t>VALE ALIMENTAÇÃO</t>
  </si>
  <si>
    <t>ASSISTÊNCIA MÉDICA</t>
  </si>
  <si>
    <t>BENEFÍCIO SOCIAL FAMILIAR</t>
  </si>
  <si>
    <t>SALÁRIOS E BENEFÍCIOS CONTIDOS NA CONVENÇÃO COLETIVA DE TRABALHO - CCT</t>
  </si>
  <si>
    <t>Valor anual
(12 meses)</t>
  </si>
  <si>
    <t>PROPOSTA GLOBAL</t>
  </si>
  <si>
    <t>VALOR TOTAL
(2 anos)</t>
  </si>
  <si>
    <t>NÚMERO DE REGISTRO NO MTE: xxxxxx
DATA DE REGISTRO NO MTE: xxxxx
NÚMERO DA SOLICITAÇÃO: xxxxx
NÚMERO DO PROCESSO: xxxxxx
DATA DO PROTOCOLO: xxxxx
VIGÊNCIA: xxxxx
DATA-BASE: xxxxx</t>
  </si>
  <si>
    <t>Recepcionista 
com periculosidade</t>
  </si>
  <si>
    <r>
      <t xml:space="preserve">Recepcionista 
</t>
    </r>
    <r>
      <rPr>
        <b/>
        <sz val="12"/>
        <color theme="1"/>
        <rFont val="Calibri"/>
        <family val="2"/>
        <scheme val="minor"/>
      </rPr>
      <t>SEM</t>
    </r>
    <r>
      <rPr>
        <sz val="12"/>
        <color theme="1"/>
        <rFont val="Calibri"/>
        <family val="2"/>
        <scheme val="minor"/>
      </rPr>
      <t xml:space="preserve"> periculosidade</t>
    </r>
  </si>
  <si>
    <t>Telefonista 
com periculosidade</t>
  </si>
  <si>
    <t>OBJETO:
Contratação de serviços de apoio administrativo de RECEPCIONISTA e TELEFONISTA, a serem executados na dependências da Superintendência de Polícia Federal do Paraná e suas unidades descentralizada Delegacia de Polícia Federal de Londrina, Delegacia de Polícia Federal em Maringá e Posto de PASSAPORTE/DPF/MGA/PR Catuaí Shopping, Delegacia de Polícia Federal em Paranaguá, Delegacia de Polícia Federal em Ponta Grossa e Delegacia de Polícia Fedral em Guarapuava em regime de dedicação exclusiva de mão de obra.</t>
  </si>
  <si>
    <t>Calça/Saia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</si>
</sst>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.0000"/>
    <numFmt numFmtId="166" formatCode="_(* #,##0.00_);_(* \(#,##0.00\);_(* \-??_);_(@_)"/>
    <numFmt numFmtId="167" formatCode="0.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rgb="FF9C650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5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name val="Calibri"/>
      <family val="2"/>
    </font>
    <font>
      <b/>
      <sz val="12"/>
      <name val="Calibri"/>
      <family val="2"/>
    </font>
    <font>
      <sz val="10"/>
      <name val="Courier New"/>
      <family val="3"/>
    </font>
    <font>
      <sz val="11"/>
      <color theme="1"/>
      <name val="Calibri"/>
      <family val="2"/>
    </font>
    <font>
      <b/>
      <sz val="12"/>
      <color rgb="FFFF0000"/>
      <name val="Calibri"/>
      <family val="2"/>
    </font>
    <font>
      <b/>
      <sz val="13"/>
      <color theme="0"/>
      <name val="Calibri"/>
      <family val="2"/>
      <scheme val="minor"/>
    </font>
    <font>
      <b/>
      <sz val="12"/>
      <color indexed="81"/>
      <name val="Segoe UI"/>
      <family val="2"/>
    </font>
    <font>
      <b/>
      <sz val="10"/>
      <name val="Courier New"/>
      <family val="3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6" applyNumberFormat="0" applyFill="0" applyAlignment="0" applyProtection="0"/>
    <xf numFmtId="0" fontId="6" fillId="0" borderId="7" applyNumberFormat="0" applyFill="0" applyAlignment="0" applyProtection="0"/>
    <xf numFmtId="0" fontId="7" fillId="0" borderId="8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5" borderId="9" applyNumberFormat="0" applyAlignment="0" applyProtection="0"/>
    <xf numFmtId="0" fontId="11" fillId="6" borderId="10" applyNumberFormat="0" applyAlignment="0" applyProtection="0"/>
    <xf numFmtId="0" fontId="12" fillId="6" borderId="9" applyNumberFormat="0" applyAlignment="0" applyProtection="0"/>
    <xf numFmtId="0" fontId="13" fillId="0" borderId="11" applyNumberFormat="0" applyFill="0" applyAlignment="0" applyProtection="0"/>
    <xf numFmtId="0" fontId="14" fillId="7" borderId="12" applyNumberFormat="0" applyAlignment="0" applyProtection="0"/>
    <xf numFmtId="0" fontId="15" fillId="0" borderId="0" applyNumberFormat="0" applyFill="0" applyBorder="0" applyAlignment="0" applyProtection="0"/>
    <xf numFmtId="0" fontId="1" fillId="8" borderId="13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43" fontId="1" fillId="0" borderId="0" applyFont="0" applyFill="0" applyBorder="0" applyAlignment="0" applyProtection="0"/>
    <xf numFmtId="166" fontId="19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4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5" fillId="0" borderId="0" applyNumberFormat="0" applyFill="0" applyBorder="0" applyAlignment="0" applyProtection="0"/>
  </cellStyleXfs>
  <cellXfs count="237">
    <xf numFmtId="0" fontId="0" fillId="0" borderId="0" xfId="0"/>
    <xf numFmtId="0" fontId="23" fillId="33" borderId="1" xfId="0" applyFont="1" applyFill="1" applyBorder="1" applyAlignment="1">
      <alignment horizontal="left" vertical="center" wrapText="1"/>
    </xf>
    <xf numFmtId="0" fontId="23" fillId="33" borderId="0" xfId="0" applyFont="1" applyFill="1"/>
    <xf numFmtId="0" fontId="25" fillId="33" borderId="0" xfId="0" applyFont="1" applyFill="1" applyAlignment="1">
      <alignment horizontal="center" vertical="center"/>
    </xf>
    <xf numFmtId="0" fontId="22" fillId="33" borderId="0" xfId="0" applyFont="1" applyFill="1" applyAlignment="1">
      <alignment horizontal="center" vertical="center"/>
    </xf>
    <xf numFmtId="0" fontId="22" fillId="33" borderId="1" xfId="0" applyFont="1" applyFill="1" applyBorder="1" applyAlignment="1">
      <alignment horizontal="left" vertical="center" wrapText="1"/>
    </xf>
    <xf numFmtId="0" fontId="22" fillId="33" borderId="5" xfId="0" applyFont="1" applyFill="1" applyBorder="1" applyAlignment="1">
      <alignment horizontal="center" vertical="center" wrapText="1"/>
    </xf>
    <xf numFmtId="0" fontId="23" fillId="33" borderId="5" xfId="0" applyFont="1" applyFill="1" applyBorder="1" applyAlignment="1">
      <alignment horizontal="left" vertical="center" wrapText="1"/>
    </xf>
    <xf numFmtId="0" fontId="30" fillId="33" borderId="0" xfId="0" applyFont="1" applyFill="1" applyAlignment="1">
      <alignment vertical="center" wrapText="1"/>
    </xf>
    <xf numFmtId="0" fontId="23" fillId="33" borderId="0" xfId="0" applyFont="1" applyFill="1" applyAlignment="1">
      <alignment vertical="center"/>
    </xf>
    <xf numFmtId="0" fontId="23" fillId="33" borderId="1" xfId="0" applyFont="1" applyFill="1" applyBorder="1" applyAlignment="1">
      <alignment vertical="center" wrapText="1"/>
    </xf>
    <xf numFmtId="0" fontId="28" fillId="33" borderId="1" xfId="0" applyFont="1" applyFill="1" applyBorder="1" applyAlignment="1">
      <alignment vertical="center" wrapText="1"/>
    </xf>
    <xf numFmtId="0" fontId="24" fillId="33" borderId="0" xfId="0" applyFont="1" applyFill="1" applyAlignment="1">
      <alignment vertical="center"/>
    </xf>
    <xf numFmtId="0" fontId="22" fillId="33" borderId="0" xfId="0" applyFont="1" applyFill="1" applyAlignment="1">
      <alignment vertical="center"/>
    </xf>
    <xf numFmtId="7" fontId="23" fillId="33" borderId="1" xfId="54" applyNumberFormat="1" applyFont="1" applyFill="1" applyBorder="1" applyAlignment="1">
      <alignment horizontal="right" vertical="center" wrapText="1"/>
    </xf>
    <xf numFmtId="167" fontId="23" fillId="33" borderId="0" xfId="0" applyNumberFormat="1" applyFont="1" applyFill="1"/>
    <xf numFmtId="0" fontId="22" fillId="33" borderId="0" xfId="0" applyFont="1" applyFill="1" applyAlignment="1">
      <alignment vertical="center" wrapText="1"/>
    </xf>
    <xf numFmtId="7" fontId="22" fillId="33" borderId="0" xfId="0" applyNumberFormat="1" applyFont="1" applyFill="1" applyAlignment="1">
      <alignment horizontal="center" vertical="center"/>
    </xf>
    <xf numFmtId="7" fontId="23" fillId="33" borderId="1" xfId="0" applyNumberFormat="1" applyFont="1" applyFill="1" applyBorder="1" applyAlignment="1">
      <alignment horizontal="right" vertical="center" wrapText="1"/>
    </xf>
    <xf numFmtId="10" fontId="23" fillId="33" borderId="1" xfId="0" applyNumberFormat="1" applyFont="1" applyFill="1" applyBorder="1" applyAlignment="1">
      <alignment horizontal="center" vertical="center" wrapText="1"/>
    </xf>
    <xf numFmtId="0" fontId="29" fillId="33" borderId="1" xfId="0" applyFont="1" applyFill="1" applyBorder="1" applyAlignment="1">
      <alignment vertical="center" wrapText="1"/>
    </xf>
    <xf numFmtId="10" fontId="24" fillId="33" borderId="1" xfId="2" applyNumberFormat="1" applyFont="1" applyFill="1" applyBorder="1" applyAlignment="1">
      <alignment horizontal="center" vertical="center" wrapText="1"/>
    </xf>
    <xf numFmtId="7" fontId="23" fillId="33" borderId="0" xfId="0" applyNumberFormat="1" applyFont="1" applyFill="1"/>
    <xf numFmtId="10" fontId="22" fillId="33" borderId="1" xfId="0" applyNumberFormat="1" applyFont="1" applyFill="1" applyBorder="1" applyAlignment="1">
      <alignment horizontal="center" vertical="center" wrapText="1"/>
    </xf>
    <xf numFmtId="0" fontId="24" fillId="33" borderId="0" xfId="0" applyFont="1" applyFill="1" applyAlignment="1">
      <alignment vertical="center" wrapText="1"/>
    </xf>
    <xf numFmtId="0" fontId="24" fillId="33" borderId="0" xfId="0" applyFont="1" applyFill="1" applyAlignment="1">
      <alignment horizontal="left" vertical="center"/>
    </xf>
    <xf numFmtId="0" fontId="28" fillId="33" borderId="1" xfId="0" applyFont="1" applyFill="1" applyBorder="1" applyAlignment="1">
      <alignment horizontal="center" vertical="center" wrapText="1"/>
    </xf>
    <xf numFmtId="7" fontId="25" fillId="33" borderId="0" xfId="0" applyNumberFormat="1" applyFont="1" applyFill="1" applyAlignment="1">
      <alignment horizontal="center" vertical="center"/>
    </xf>
    <xf numFmtId="165" fontId="23" fillId="33" borderId="0" xfId="0" applyNumberFormat="1" applyFont="1" applyFill="1"/>
    <xf numFmtId="0" fontId="23" fillId="33" borderId="1" xfId="0" applyFont="1" applyFill="1" applyBorder="1" applyAlignment="1">
      <alignment horizontal="justify" vertical="center" wrapText="1"/>
    </xf>
    <xf numFmtId="10" fontId="23" fillId="33" borderId="1" xfId="2" applyNumberFormat="1" applyFont="1" applyFill="1" applyBorder="1" applyAlignment="1">
      <alignment horizontal="center" vertical="center" wrapText="1"/>
    </xf>
    <xf numFmtId="10" fontId="23" fillId="33" borderId="0" xfId="0" applyNumberFormat="1" applyFont="1" applyFill="1"/>
    <xf numFmtId="0" fontId="15" fillId="33" borderId="0" xfId="0" applyFont="1" applyFill="1" applyAlignment="1">
      <alignment vertical="center"/>
    </xf>
    <xf numFmtId="0" fontId="15" fillId="33" borderId="0" xfId="0" applyFont="1" applyFill="1" applyAlignment="1">
      <alignment vertical="center" wrapText="1"/>
    </xf>
    <xf numFmtId="0" fontId="26" fillId="36" borderId="1" xfId="0" applyFont="1" applyFill="1" applyBorder="1" applyAlignment="1">
      <alignment horizontal="center" vertical="center" wrapText="1"/>
    </xf>
    <xf numFmtId="0" fontId="26" fillId="33" borderId="1" xfId="0" applyFont="1" applyFill="1" applyBorder="1" applyAlignment="1">
      <alignment horizontal="center" vertical="center" wrapText="1"/>
    </xf>
    <xf numFmtId="0" fontId="28" fillId="33" borderId="0" xfId="0" applyFont="1" applyFill="1" applyAlignment="1">
      <alignment vertical="center" wrapText="1"/>
    </xf>
    <xf numFmtId="0" fontId="0" fillId="33" borderId="0" xfId="0" applyFill="1" applyAlignment="1">
      <alignment vertical="center"/>
    </xf>
    <xf numFmtId="7" fontId="25" fillId="33" borderId="1" xfId="54" applyNumberFormat="1" applyFont="1" applyFill="1" applyBorder="1" applyAlignment="1">
      <alignment vertical="center" wrapText="1"/>
    </xf>
    <xf numFmtId="0" fontId="0" fillId="33" borderId="0" xfId="0" applyFill="1" applyAlignment="1">
      <alignment horizontal="center" vertical="center"/>
    </xf>
    <xf numFmtId="0" fontId="0" fillId="33" borderId="0" xfId="0" applyFill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9" fillId="33" borderId="0" xfId="0" applyFont="1" applyFill="1"/>
    <xf numFmtId="7" fontId="24" fillId="33" borderId="1" xfId="0" applyNumberFormat="1" applyFont="1" applyFill="1" applyBorder="1" applyAlignment="1">
      <alignment horizontal="right" vertical="center" wrapText="1"/>
    </xf>
    <xf numFmtId="10" fontId="28" fillId="33" borderId="1" xfId="0" applyNumberFormat="1" applyFont="1" applyFill="1" applyBorder="1" applyAlignment="1">
      <alignment horizontal="center" vertical="center" wrapText="1"/>
    </xf>
    <xf numFmtId="7" fontId="28" fillId="33" borderId="1" xfId="0" applyNumberFormat="1" applyFont="1" applyFill="1" applyBorder="1" applyAlignment="1">
      <alignment horizontal="right" vertical="center" wrapText="1"/>
    </xf>
    <xf numFmtId="164" fontId="0" fillId="33" borderId="1" xfId="0" applyNumberFormat="1" applyFill="1" applyBorder="1" applyAlignment="1">
      <alignment horizontal="center" vertical="center"/>
    </xf>
    <xf numFmtId="0" fontId="0" fillId="33" borderId="1" xfId="0" applyFill="1" applyBorder="1" applyAlignment="1">
      <alignment horizontal="center" vertical="center"/>
    </xf>
    <xf numFmtId="0" fontId="31" fillId="33" borderId="1" xfId="0" applyFont="1" applyFill="1" applyBorder="1" applyAlignment="1">
      <alignment horizontal="left" vertical="center" wrapText="1"/>
    </xf>
    <xf numFmtId="7" fontId="22" fillId="34" borderId="1" xfId="0" applyNumberFormat="1" applyFont="1" applyFill="1" applyBorder="1" applyAlignment="1">
      <alignment horizontal="right" vertical="center" wrapText="1"/>
    </xf>
    <xf numFmtId="7" fontId="25" fillId="34" borderId="1" xfId="54" applyNumberFormat="1" applyFont="1" applyFill="1" applyBorder="1" applyAlignment="1">
      <alignment vertical="center" wrapText="1"/>
    </xf>
    <xf numFmtId="0" fontId="27" fillId="33" borderId="0" xfId="0" applyFont="1" applyFill="1" applyAlignment="1">
      <alignment horizontal="left" vertical="center" wrapText="1"/>
    </xf>
    <xf numFmtId="0" fontId="24" fillId="33" borderId="0" xfId="0" applyFont="1" applyFill="1"/>
    <xf numFmtId="0" fontId="21" fillId="38" borderId="19" xfId="49" applyFill="1" applyBorder="1"/>
    <xf numFmtId="0" fontId="21" fillId="38" borderId="20" xfId="49" applyFill="1" applyBorder="1"/>
    <xf numFmtId="0" fontId="32" fillId="38" borderId="23" xfId="49" applyFont="1" applyFill="1" applyBorder="1"/>
    <xf numFmtId="164" fontId="28" fillId="33" borderId="1" xfId="0" applyNumberFormat="1" applyFont="1" applyFill="1" applyBorder="1" applyAlignment="1">
      <alignment horizontal="right" vertical="center"/>
    </xf>
    <xf numFmtId="7" fontId="28" fillId="33" borderId="1" xfId="54" applyNumberFormat="1" applyFont="1" applyFill="1" applyBorder="1" applyAlignment="1">
      <alignment horizontal="right" vertical="center" wrapText="1"/>
    </xf>
    <xf numFmtId="10" fontId="23" fillId="0" borderId="1" xfId="2" applyNumberFormat="1" applyFont="1" applyFill="1" applyBorder="1" applyAlignment="1">
      <alignment horizontal="center" vertical="center" wrapText="1"/>
    </xf>
    <xf numFmtId="0" fontId="28" fillId="33" borderId="5" xfId="0" applyFont="1" applyFill="1" applyBorder="1" applyAlignment="1">
      <alignment horizontal="center" vertical="center" wrapText="1"/>
    </xf>
    <xf numFmtId="0" fontId="23" fillId="33" borderId="1" xfId="0" applyFont="1" applyFill="1" applyBorder="1"/>
    <xf numFmtId="0" fontId="23" fillId="33" borderId="1" xfId="0" applyFont="1" applyFill="1" applyBorder="1" applyAlignment="1">
      <alignment horizontal="center"/>
    </xf>
    <xf numFmtId="0" fontId="24" fillId="33" borderId="0" xfId="0" applyFont="1" applyFill="1" applyAlignment="1">
      <alignment horizontal="center" vertical="center"/>
    </xf>
    <xf numFmtId="0" fontId="26" fillId="33" borderId="0" xfId="0" applyFont="1" applyFill="1" applyAlignment="1">
      <alignment horizontal="left" vertical="center" wrapText="1"/>
    </xf>
    <xf numFmtId="0" fontId="22" fillId="33" borderId="1" xfId="0" applyFont="1" applyFill="1" applyBorder="1" applyAlignment="1">
      <alignment horizontal="center" vertical="center" wrapText="1"/>
    </xf>
    <xf numFmtId="0" fontId="22" fillId="36" borderId="1" xfId="0" applyFont="1" applyFill="1" applyBorder="1" applyAlignment="1">
      <alignment horizontal="center" vertical="center"/>
    </xf>
    <xf numFmtId="7" fontId="28" fillId="33" borderId="1" xfId="54" applyNumberFormat="1" applyFont="1" applyFill="1" applyBorder="1" applyAlignment="1">
      <alignment horizontal="center" vertical="center" wrapText="1"/>
    </xf>
    <xf numFmtId="0" fontId="15" fillId="33" borderId="0" xfId="0" applyFont="1" applyFill="1" applyAlignment="1">
      <alignment horizontal="left" vertical="center"/>
    </xf>
    <xf numFmtId="0" fontId="22" fillId="36" borderId="1" xfId="0" applyFont="1" applyFill="1" applyBorder="1" applyAlignment="1">
      <alignment horizontal="center" vertical="center" wrapText="1"/>
    </xf>
    <xf numFmtId="7" fontId="28" fillId="33" borderId="1" xfId="0" applyNumberFormat="1" applyFont="1" applyFill="1" applyBorder="1" applyAlignment="1">
      <alignment horizontal="center" vertical="center" wrapText="1"/>
    </xf>
    <xf numFmtId="0" fontId="23" fillId="33" borderId="1" xfId="0" applyFont="1" applyFill="1" applyBorder="1" applyAlignment="1">
      <alignment horizontal="center" vertical="center" wrapText="1"/>
    </xf>
    <xf numFmtId="7" fontId="28" fillId="33" borderId="1" xfId="54" applyNumberFormat="1" applyFont="1" applyFill="1" applyBorder="1" applyAlignment="1">
      <alignment vertical="center" wrapText="1"/>
    </xf>
    <xf numFmtId="7" fontId="23" fillId="33" borderId="1" xfId="54" applyNumberFormat="1" applyFont="1" applyFill="1" applyBorder="1" applyAlignment="1">
      <alignment vertical="center" wrapText="1"/>
    </xf>
    <xf numFmtId="8" fontId="23" fillId="33" borderId="1" xfId="0" applyNumberFormat="1" applyFont="1" applyFill="1" applyBorder="1" applyAlignment="1">
      <alignment vertical="center"/>
    </xf>
    <xf numFmtId="7" fontId="22" fillId="34" borderId="1" xfId="54" applyNumberFormat="1" applyFont="1" applyFill="1" applyBorder="1" applyAlignment="1">
      <alignment vertical="center" wrapText="1"/>
    </xf>
    <xf numFmtId="10" fontId="28" fillId="33" borderId="1" xfId="2" applyNumberFormat="1" applyFont="1" applyFill="1" applyBorder="1" applyAlignment="1">
      <alignment horizontal="center" vertical="center" wrapText="1"/>
    </xf>
    <xf numFmtId="0" fontId="21" fillId="38" borderId="22" xfId="49" applyFill="1" applyBorder="1" applyAlignment="1">
      <alignment vertical="center"/>
    </xf>
    <xf numFmtId="164" fontId="31" fillId="0" borderId="1" xfId="49" applyNumberFormat="1" applyFont="1" applyBorder="1" applyAlignment="1">
      <alignment horizontal="center" vertical="center"/>
    </xf>
    <xf numFmtId="0" fontId="33" fillId="39" borderId="1" xfId="0" applyFont="1" applyFill="1" applyBorder="1" applyAlignment="1">
      <alignment horizontal="center" vertical="center"/>
    </xf>
    <xf numFmtId="164" fontId="33" fillId="39" borderId="1" xfId="0" applyNumberFormat="1" applyFont="1" applyFill="1" applyBorder="1" applyAlignment="1">
      <alignment horizontal="center" vertical="center"/>
    </xf>
    <xf numFmtId="0" fontId="33" fillId="39" borderId="1" xfId="0" applyFont="1" applyFill="1" applyBorder="1" applyAlignment="1">
      <alignment horizontal="center" vertical="center" wrapText="1"/>
    </xf>
    <xf numFmtId="0" fontId="33" fillId="39" borderId="2" xfId="0" applyFont="1" applyFill="1" applyBorder="1" applyAlignment="1">
      <alignment horizontal="center" vertical="center" wrapText="1"/>
    </xf>
    <xf numFmtId="0" fontId="0" fillId="33" borderId="2" xfId="0" applyFill="1" applyBorder="1" applyAlignment="1">
      <alignment horizontal="center" vertical="center" wrapText="1"/>
    </xf>
    <xf numFmtId="43" fontId="22" fillId="34" borderId="1" xfId="0" applyNumberFormat="1" applyFont="1" applyFill="1" applyBorder="1" applyAlignment="1">
      <alignment horizontal="center" vertical="center" wrapText="1"/>
    </xf>
    <xf numFmtId="7" fontId="26" fillId="33" borderId="0" xfId="0" applyNumberFormat="1" applyFont="1" applyFill="1" applyAlignment="1">
      <alignment horizontal="left" vertical="center" wrapText="1"/>
    </xf>
    <xf numFmtId="164" fontId="31" fillId="33" borderId="1" xfId="49" applyNumberFormat="1" applyFont="1" applyFill="1" applyBorder="1" applyAlignment="1">
      <alignment horizontal="center" vertical="center"/>
    </xf>
    <xf numFmtId="0" fontId="38" fillId="0" borderId="0" xfId="0" applyFont="1" applyAlignment="1" applyProtection="1">
      <alignment vertical="center"/>
      <protection locked="0"/>
    </xf>
    <xf numFmtId="0" fontId="38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36" fillId="0" borderId="0" xfId="0" applyFont="1" applyAlignment="1" applyProtection="1">
      <alignment vertical="center"/>
      <protection locked="0"/>
    </xf>
    <xf numFmtId="0" fontId="39" fillId="0" borderId="0" xfId="0" applyFont="1"/>
    <xf numFmtId="1" fontId="28" fillId="0" borderId="0" xfId="0" applyNumberFormat="1" applyFont="1" applyAlignment="1" applyProtection="1">
      <alignment horizontal="center" vertical="center"/>
      <protection locked="0"/>
    </xf>
    <xf numFmtId="0" fontId="23" fillId="33" borderId="28" xfId="0" applyFont="1" applyFill="1" applyBorder="1" applyAlignment="1">
      <alignment horizontal="center" vertical="center" wrapText="1"/>
    </xf>
    <xf numFmtId="164" fontId="23" fillId="33" borderId="28" xfId="0" applyNumberFormat="1" applyFont="1" applyFill="1" applyBorder="1" applyAlignment="1">
      <alignment horizontal="center" vertical="center" wrapText="1"/>
    </xf>
    <xf numFmtId="164" fontId="23" fillId="33" borderId="29" xfId="0" applyNumberFormat="1" applyFont="1" applyFill="1" applyBorder="1" applyAlignment="1">
      <alignment horizontal="center" vertical="center" wrapText="1"/>
    </xf>
    <xf numFmtId="0" fontId="28" fillId="0" borderId="0" xfId="0" applyFont="1" applyAlignment="1" applyProtection="1">
      <alignment vertical="center"/>
      <protection locked="0"/>
    </xf>
    <xf numFmtId="0" fontId="37" fillId="0" borderId="0" xfId="0" applyFont="1" applyAlignment="1" applyProtection="1">
      <alignment vertical="center"/>
      <protection locked="0"/>
    </xf>
    <xf numFmtId="0" fontId="33" fillId="39" borderId="23" xfId="0" applyFont="1" applyFill="1" applyBorder="1" applyAlignment="1">
      <alignment horizontal="center" vertical="center" wrapText="1"/>
    </xf>
    <xf numFmtId="0" fontId="33" fillId="39" borderId="26" xfId="0" applyFont="1" applyFill="1" applyBorder="1" applyAlignment="1">
      <alignment horizontal="center" vertical="center" wrapText="1"/>
    </xf>
    <xf numFmtId="164" fontId="41" fillId="39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8" fillId="33" borderId="1" xfId="0" applyFont="1" applyFill="1" applyBorder="1" applyAlignment="1">
      <alignment horizontal="justify" vertical="center" wrapText="1"/>
    </xf>
    <xf numFmtId="0" fontId="28" fillId="0" borderId="1" xfId="0" applyFont="1" applyBorder="1" applyAlignment="1">
      <alignment vertical="center" wrapText="1"/>
    </xf>
    <xf numFmtId="7" fontId="28" fillId="0" borderId="1" xfId="54" applyNumberFormat="1" applyFont="1" applyBorder="1" applyAlignment="1">
      <alignment horizontal="right" vertical="center" wrapText="1"/>
    </xf>
    <xf numFmtId="0" fontId="22" fillId="33" borderId="0" xfId="0" applyFont="1" applyFill="1" applyAlignment="1">
      <alignment horizontal="left" vertical="center"/>
    </xf>
    <xf numFmtId="0" fontId="25" fillId="33" borderId="0" xfId="0" applyFont="1" applyFill="1" applyAlignment="1">
      <alignment horizontal="left" vertical="center"/>
    </xf>
    <xf numFmtId="1" fontId="23" fillId="33" borderId="28" xfId="0" applyNumberFormat="1" applyFont="1" applyFill="1" applyBorder="1" applyAlignment="1">
      <alignment horizontal="center" vertical="center" wrapText="1"/>
    </xf>
    <xf numFmtId="1" fontId="23" fillId="33" borderId="1" xfId="0" applyNumberFormat="1" applyFont="1" applyFill="1" applyBorder="1" applyAlignment="1">
      <alignment horizontal="center" vertical="center" wrapText="1"/>
    </xf>
    <xf numFmtId="1" fontId="0" fillId="33" borderId="1" xfId="0" applyNumberFormat="1" applyFill="1" applyBorder="1" applyAlignment="1">
      <alignment horizontal="center" vertical="center"/>
    </xf>
    <xf numFmtId="0" fontId="0" fillId="33" borderId="1" xfId="0" applyFill="1" applyBorder="1" applyAlignment="1">
      <alignment horizontal="center" vertical="center" wrapText="1"/>
    </xf>
    <xf numFmtId="0" fontId="45" fillId="33" borderId="28" xfId="57" applyFill="1" applyBorder="1" applyAlignment="1">
      <alignment horizontal="center" vertical="center" wrapText="1"/>
    </xf>
    <xf numFmtId="164" fontId="31" fillId="37" borderId="1" xfId="49" applyNumberFormat="1" applyFont="1" applyFill="1" applyBorder="1" applyAlignment="1">
      <alignment horizontal="center" vertical="center"/>
    </xf>
    <xf numFmtId="1" fontId="19" fillId="38" borderId="21" xfId="55" applyNumberFormat="1" applyFont="1" applyFill="1" applyBorder="1" applyAlignment="1">
      <alignment horizontal="center"/>
    </xf>
    <xf numFmtId="0" fontId="21" fillId="38" borderId="25" xfId="49" applyFill="1" applyBorder="1"/>
    <xf numFmtId="164" fontId="26" fillId="33" borderId="24" xfId="49" applyNumberFormat="1" applyFont="1" applyFill="1" applyBorder="1" applyAlignment="1">
      <alignment horizontal="center" vertical="center"/>
    </xf>
    <xf numFmtId="164" fontId="31" fillId="33" borderId="21" xfId="49" applyNumberFormat="1" applyFont="1" applyFill="1" applyBorder="1" applyAlignment="1">
      <alignment horizontal="center" vertical="center"/>
    </xf>
    <xf numFmtId="164" fontId="31" fillId="33" borderId="32" xfId="49" applyNumberFormat="1" applyFont="1" applyFill="1" applyBorder="1" applyAlignment="1">
      <alignment horizontal="center" vertical="center"/>
    </xf>
    <xf numFmtId="164" fontId="31" fillId="37" borderId="21" xfId="49" applyNumberFormat="1" applyFont="1" applyFill="1" applyBorder="1" applyAlignment="1">
      <alignment horizontal="center" vertical="center"/>
    </xf>
    <xf numFmtId="10" fontId="25" fillId="33" borderId="1" xfId="2" applyNumberFormat="1" applyFont="1" applyFill="1" applyBorder="1" applyAlignment="1">
      <alignment horizontal="center" vertical="center" wrapText="1"/>
    </xf>
    <xf numFmtId="164" fontId="31" fillId="33" borderId="0" xfId="49" applyNumberFormat="1" applyFont="1" applyFill="1" applyAlignment="1">
      <alignment horizontal="center" vertical="center"/>
    </xf>
    <xf numFmtId="164" fontId="26" fillId="33" borderId="0" xfId="49" applyNumberFormat="1" applyFont="1" applyFill="1" applyAlignment="1">
      <alignment horizontal="center" vertical="center"/>
    </xf>
    <xf numFmtId="0" fontId="21" fillId="33" borderId="0" xfId="49" applyFill="1"/>
    <xf numFmtId="1" fontId="19" fillId="33" borderId="0" xfId="55" applyNumberFormat="1" applyFont="1" applyFill="1" applyBorder="1" applyAlignment="1">
      <alignment horizontal="center"/>
    </xf>
    <xf numFmtId="0" fontId="21" fillId="33" borderId="0" xfId="49" applyFill="1" applyAlignment="1">
      <alignment vertical="center"/>
    </xf>
    <xf numFmtId="0" fontId="32" fillId="33" borderId="0" xfId="49" applyFont="1" applyFill="1"/>
    <xf numFmtId="164" fontId="23" fillId="33" borderId="1" xfId="54" applyNumberFormat="1" applyFont="1" applyFill="1" applyBorder="1" applyAlignment="1">
      <alignment horizontal="right" vertical="center" wrapText="1"/>
    </xf>
    <xf numFmtId="0" fontId="45" fillId="33" borderId="1" xfId="57" applyFill="1" applyBorder="1" applyAlignment="1">
      <alignment horizontal="center" vertical="center" wrapText="1"/>
    </xf>
    <xf numFmtId="0" fontId="46" fillId="33" borderId="0" xfId="0" applyFont="1" applyFill="1"/>
    <xf numFmtId="164" fontId="0" fillId="33" borderId="1" xfId="2" applyNumberFormat="1" applyFont="1" applyFill="1" applyBorder="1" applyAlignment="1">
      <alignment horizontal="center" vertical="center"/>
    </xf>
    <xf numFmtId="0" fontId="41" fillId="39" borderId="1" xfId="0" applyFont="1" applyFill="1" applyBorder="1" applyAlignment="1">
      <alignment horizontal="center" vertical="center" wrapText="1"/>
    </xf>
    <xf numFmtId="0" fontId="33" fillId="39" borderId="24" xfId="0" applyFont="1" applyFill="1" applyBorder="1" applyAlignment="1">
      <alignment horizontal="center" vertical="center" wrapText="1"/>
    </xf>
    <xf numFmtId="164" fontId="23" fillId="33" borderId="1" xfId="0" applyNumberFormat="1" applyFont="1" applyFill="1" applyBorder="1" applyAlignment="1">
      <alignment horizontal="center" vertical="center" wrapText="1"/>
    </xf>
    <xf numFmtId="0" fontId="23" fillId="33" borderId="5" xfId="0" applyFont="1" applyFill="1" applyBorder="1" applyAlignment="1">
      <alignment horizontal="center" vertical="center" wrapText="1"/>
    </xf>
    <xf numFmtId="0" fontId="45" fillId="33" borderId="37" xfId="57" applyFill="1" applyBorder="1" applyAlignment="1">
      <alignment horizontal="center" vertical="center" wrapText="1"/>
    </xf>
    <xf numFmtId="0" fontId="23" fillId="33" borderId="37" xfId="0" applyFont="1" applyFill="1" applyBorder="1" applyAlignment="1">
      <alignment horizontal="center" vertical="center" wrapText="1"/>
    </xf>
    <xf numFmtId="1" fontId="23" fillId="33" borderId="5" xfId="0" applyNumberFormat="1" applyFont="1" applyFill="1" applyBorder="1" applyAlignment="1">
      <alignment horizontal="center" vertical="center" wrapText="1"/>
    </xf>
    <xf numFmtId="164" fontId="23" fillId="33" borderId="37" xfId="0" applyNumberFormat="1" applyFont="1" applyFill="1" applyBorder="1" applyAlignment="1">
      <alignment horizontal="center" vertical="center" wrapText="1"/>
    </xf>
    <xf numFmtId="164" fontId="23" fillId="33" borderId="5" xfId="0" applyNumberFormat="1" applyFont="1" applyFill="1" applyBorder="1" applyAlignment="1">
      <alignment horizontal="center" vertical="center" wrapText="1"/>
    </xf>
    <xf numFmtId="1" fontId="33" fillId="39" borderId="26" xfId="0" applyNumberFormat="1" applyFont="1" applyFill="1" applyBorder="1" applyAlignment="1">
      <alignment horizontal="center" vertical="center"/>
    </xf>
    <xf numFmtId="164" fontId="33" fillId="39" borderId="26" xfId="0" applyNumberFormat="1" applyFont="1" applyFill="1" applyBorder="1" applyAlignment="1">
      <alignment horizontal="center" vertical="center"/>
    </xf>
    <xf numFmtId="164" fontId="33" fillId="39" borderId="24" xfId="0" applyNumberFormat="1" applyFont="1" applyFill="1" applyBorder="1" applyAlignment="1">
      <alignment horizontal="center" vertical="center"/>
    </xf>
    <xf numFmtId="10" fontId="0" fillId="0" borderId="1" xfId="2" applyNumberFormat="1" applyFont="1" applyFill="1" applyBorder="1" applyAlignment="1">
      <alignment horizontal="center" vertical="center"/>
    </xf>
    <xf numFmtId="0" fontId="17" fillId="33" borderId="0" xfId="0" applyFont="1" applyFill="1" applyAlignment="1">
      <alignment horizontal="left" vertical="center"/>
    </xf>
    <xf numFmtId="0" fontId="25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right" vertical="center"/>
      <protection locked="0"/>
    </xf>
    <xf numFmtId="0" fontId="34" fillId="39" borderId="17" xfId="0" applyFont="1" applyFill="1" applyBorder="1" applyAlignment="1">
      <alignment horizontal="center" vertical="center"/>
    </xf>
    <xf numFmtId="0" fontId="34" fillId="39" borderId="30" xfId="0" applyFont="1" applyFill="1" applyBorder="1" applyAlignment="1">
      <alignment horizontal="center" vertical="center"/>
    </xf>
    <xf numFmtId="0" fontId="34" fillId="39" borderId="38" xfId="0" applyFont="1" applyFill="1" applyBorder="1" applyAlignment="1">
      <alignment horizontal="center" vertical="center"/>
    </xf>
    <xf numFmtId="0" fontId="43" fillId="0" borderId="31" xfId="0" applyFont="1" applyBorder="1" applyAlignment="1" applyProtection="1">
      <alignment horizontal="left" vertical="center" wrapText="1"/>
      <protection locked="0"/>
    </xf>
    <xf numFmtId="0" fontId="23" fillId="33" borderId="27" xfId="0" applyFont="1" applyFill="1" applyBorder="1" applyAlignment="1">
      <alignment horizontal="center" vertical="center" wrapText="1"/>
    </xf>
    <xf numFmtId="0" fontId="37" fillId="0" borderId="0" xfId="0" applyFont="1" applyAlignment="1" applyProtection="1">
      <alignment horizontal="center" vertical="center"/>
      <protection locked="0"/>
    </xf>
    <xf numFmtId="0" fontId="44" fillId="39" borderId="17" xfId="0" applyFont="1" applyFill="1" applyBorder="1" applyAlignment="1">
      <alignment horizontal="center" vertical="center" wrapText="1"/>
    </xf>
    <xf numFmtId="0" fontId="34" fillId="39" borderId="30" xfId="0" applyFont="1" applyFill="1" applyBorder="1" applyAlignment="1">
      <alignment horizontal="center" vertical="center" wrapText="1"/>
    </xf>
    <xf numFmtId="0" fontId="34" fillId="39" borderId="18" xfId="0" applyFont="1" applyFill="1" applyBorder="1" applyAlignment="1">
      <alignment horizontal="center" vertical="center" wrapText="1"/>
    </xf>
    <xf numFmtId="0" fontId="37" fillId="0" borderId="0" xfId="0" applyFont="1" applyAlignment="1" applyProtection="1">
      <alignment horizontal="center" vertical="center" wrapText="1"/>
      <protection locked="0"/>
    </xf>
    <xf numFmtId="0" fontId="33" fillId="39" borderId="1" xfId="0" applyFont="1" applyFill="1" applyBorder="1" applyAlignment="1">
      <alignment horizontal="center" vertical="center" wrapText="1"/>
    </xf>
    <xf numFmtId="0" fontId="47" fillId="39" borderId="34" xfId="0" applyFont="1" applyFill="1" applyBorder="1" applyAlignment="1">
      <alignment horizontal="left" vertical="center" wrapText="1"/>
    </xf>
    <xf numFmtId="0" fontId="47" fillId="39" borderId="16" xfId="0" applyFont="1" applyFill="1" applyBorder="1" applyAlignment="1">
      <alignment horizontal="left" vertical="center" wrapText="1"/>
    </xf>
    <xf numFmtId="0" fontId="47" fillId="39" borderId="36" xfId="0" applyFont="1" applyFill="1" applyBorder="1" applyAlignment="1">
      <alignment horizontal="left" vertical="center" wrapText="1"/>
    </xf>
    <xf numFmtId="0" fontId="41" fillId="39" borderId="33" xfId="0" applyFont="1" applyFill="1" applyBorder="1" applyAlignment="1">
      <alignment horizontal="left" vertical="center" wrapText="1"/>
    </xf>
    <xf numFmtId="0" fontId="41" fillId="39" borderId="15" xfId="0" applyFont="1" applyFill="1" applyBorder="1" applyAlignment="1">
      <alignment horizontal="left" vertical="center" wrapText="1"/>
    </xf>
    <xf numFmtId="0" fontId="41" fillId="39" borderId="35" xfId="0" applyFont="1" applyFill="1" applyBorder="1" applyAlignment="1">
      <alignment horizontal="left" vertical="center" wrapText="1"/>
    </xf>
    <xf numFmtId="0" fontId="35" fillId="39" borderId="1" xfId="0" applyFont="1" applyFill="1" applyBorder="1" applyAlignment="1">
      <alignment horizontal="center" vertical="center" wrapText="1"/>
    </xf>
    <xf numFmtId="0" fontId="35" fillId="39" borderId="2" xfId="0" applyFont="1" applyFill="1" applyBorder="1" applyAlignment="1">
      <alignment horizontal="center" vertical="center" wrapText="1"/>
    </xf>
    <xf numFmtId="0" fontId="35" fillId="39" borderId="4" xfId="0" applyFont="1" applyFill="1" applyBorder="1" applyAlignment="1">
      <alignment horizontal="center" vertical="center" wrapText="1"/>
    </xf>
    <xf numFmtId="0" fontId="35" fillId="39" borderId="3" xfId="0" applyFont="1" applyFill="1" applyBorder="1" applyAlignment="1">
      <alignment horizontal="center" vertical="center" wrapText="1"/>
    </xf>
    <xf numFmtId="0" fontId="33" fillId="39" borderId="2" xfId="0" applyFont="1" applyFill="1" applyBorder="1" applyAlignment="1">
      <alignment horizontal="center" vertical="center"/>
    </xf>
    <xf numFmtId="0" fontId="33" fillId="39" borderId="4" xfId="0" applyFont="1" applyFill="1" applyBorder="1" applyAlignment="1">
      <alignment horizontal="center" vertical="center"/>
    </xf>
    <xf numFmtId="0" fontId="41" fillId="39" borderId="2" xfId="0" applyFont="1" applyFill="1" applyBorder="1" applyAlignment="1">
      <alignment horizontal="right" vertical="center"/>
    </xf>
    <xf numFmtId="0" fontId="41" fillId="39" borderId="4" xfId="0" applyFont="1" applyFill="1" applyBorder="1" applyAlignment="1">
      <alignment horizontal="right" vertical="center"/>
    </xf>
    <xf numFmtId="0" fontId="41" fillId="39" borderId="3" xfId="0" applyFont="1" applyFill="1" applyBorder="1" applyAlignment="1">
      <alignment horizontal="right" vertical="center"/>
    </xf>
    <xf numFmtId="7" fontId="23" fillId="33" borderId="1" xfId="0" applyNumberFormat="1" applyFont="1" applyFill="1" applyBorder="1" applyAlignment="1">
      <alignment horizontal="center" vertical="center" wrapText="1"/>
    </xf>
    <xf numFmtId="0" fontId="22" fillId="33" borderId="2" xfId="0" applyFont="1" applyFill="1" applyBorder="1" applyAlignment="1">
      <alignment horizontal="center" vertical="center" wrapText="1"/>
    </xf>
    <xf numFmtId="0" fontId="22" fillId="33" borderId="3" xfId="0" applyFont="1" applyFill="1" applyBorder="1" applyAlignment="1">
      <alignment horizontal="center" vertical="center" wrapText="1"/>
    </xf>
    <xf numFmtId="7" fontId="22" fillId="33" borderId="1" xfId="0" applyNumberFormat="1" applyFont="1" applyFill="1" applyBorder="1" applyAlignment="1">
      <alignment horizontal="center" vertical="center" wrapText="1"/>
    </xf>
    <xf numFmtId="0" fontId="22" fillId="34" borderId="0" xfId="0" applyFont="1" applyFill="1" applyAlignment="1">
      <alignment horizontal="center" vertical="center"/>
    </xf>
    <xf numFmtId="0" fontId="22" fillId="36" borderId="1" xfId="0" applyFont="1" applyFill="1" applyBorder="1" applyAlignment="1">
      <alignment horizontal="center" vertical="center" wrapText="1"/>
    </xf>
    <xf numFmtId="0" fontId="22" fillId="33" borderId="0" xfId="0" applyFont="1" applyFill="1" applyAlignment="1">
      <alignment horizontal="right" vertical="center"/>
    </xf>
    <xf numFmtId="0" fontId="23" fillId="33" borderId="1" xfId="0" applyFont="1" applyFill="1" applyBorder="1" applyAlignment="1">
      <alignment horizontal="center" vertical="center" wrapText="1"/>
    </xf>
    <xf numFmtId="0" fontId="27" fillId="33" borderId="15" xfId="0" applyFont="1" applyFill="1" applyBorder="1" applyAlignment="1">
      <alignment horizontal="left" vertical="center"/>
    </xf>
    <xf numFmtId="0" fontId="15" fillId="33" borderId="15" xfId="0" applyFont="1" applyFill="1" applyBorder="1" applyAlignment="1">
      <alignment horizontal="left" vertical="center"/>
    </xf>
    <xf numFmtId="0" fontId="15" fillId="33" borderId="0" xfId="0" applyFont="1" applyFill="1" applyAlignment="1">
      <alignment horizontal="left" vertical="center" wrapText="1"/>
    </xf>
    <xf numFmtId="0" fontId="15" fillId="33" borderId="0" xfId="0" applyFont="1" applyFill="1" applyAlignment="1">
      <alignment horizontal="left" vertical="center"/>
    </xf>
    <xf numFmtId="0" fontId="27" fillId="33" borderId="0" xfId="0" applyFont="1" applyFill="1" applyAlignment="1">
      <alignment horizontal="left" vertical="center" wrapText="1"/>
    </xf>
    <xf numFmtId="164" fontId="28" fillId="33" borderId="1" xfId="0" applyNumberFormat="1" applyFont="1" applyFill="1" applyBorder="1" applyAlignment="1">
      <alignment horizontal="center" vertical="center" wrapText="1"/>
    </xf>
    <xf numFmtId="164" fontId="28" fillId="33" borderId="5" xfId="0" applyNumberFormat="1" applyFont="1" applyFill="1" applyBorder="1" applyAlignment="1">
      <alignment horizontal="center" vertical="center" wrapText="1"/>
    </xf>
    <xf numFmtId="164" fontId="22" fillId="34" borderId="1" xfId="0" applyNumberFormat="1" applyFont="1" applyFill="1" applyBorder="1" applyAlignment="1">
      <alignment horizontal="center" vertical="center" wrapText="1"/>
    </xf>
    <xf numFmtId="0" fontId="22" fillId="33" borderId="1" xfId="0" applyFont="1" applyFill="1" applyBorder="1" applyAlignment="1">
      <alignment horizontal="center" vertical="center" wrapText="1"/>
    </xf>
    <xf numFmtId="7" fontId="22" fillId="34" borderId="1" xfId="0" applyNumberFormat="1" applyFont="1" applyFill="1" applyBorder="1" applyAlignment="1">
      <alignment horizontal="center" vertical="center" wrapText="1"/>
    </xf>
    <xf numFmtId="0" fontId="26" fillId="33" borderId="0" xfId="0" applyFont="1" applyFill="1" applyAlignment="1">
      <alignment horizontal="right" vertical="center" wrapText="1"/>
    </xf>
    <xf numFmtId="0" fontId="26" fillId="36" borderId="2" xfId="0" applyFont="1" applyFill="1" applyBorder="1" applyAlignment="1">
      <alignment horizontal="center" vertical="center" wrapText="1"/>
    </xf>
    <xf numFmtId="0" fontId="26" fillId="36" borderId="3" xfId="0" applyFont="1" applyFill="1" applyBorder="1" applyAlignment="1">
      <alignment horizontal="center" vertical="center" wrapText="1"/>
    </xf>
    <xf numFmtId="0" fontId="26" fillId="33" borderId="2" xfId="0" applyFont="1" applyFill="1" applyBorder="1" applyAlignment="1">
      <alignment horizontal="center" vertical="center" wrapText="1"/>
    </xf>
    <xf numFmtId="0" fontId="26" fillId="33" borderId="3" xfId="0" applyFont="1" applyFill="1" applyBorder="1" applyAlignment="1">
      <alignment horizontal="center" vertical="center" wrapText="1"/>
    </xf>
    <xf numFmtId="0" fontId="22" fillId="36" borderId="0" xfId="0" applyFont="1" applyFill="1" applyAlignment="1">
      <alignment horizontal="center" vertical="center"/>
    </xf>
    <xf numFmtId="0" fontId="26" fillId="36" borderId="0" xfId="0" applyFont="1" applyFill="1" applyAlignment="1">
      <alignment horizontal="center" vertical="center" wrapText="1"/>
    </xf>
    <xf numFmtId="0" fontId="15" fillId="33" borderId="0" xfId="0" applyFont="1" applyFill="1" applyAlignment="1">
      <alignment horizontal="justify" vertical="center"/>
    </xf>
    <xf numFmtId="0" fontId="22" fillId="35" borderId="0" xfId="0" applyFont="1" applyFill="1" applyAlignment="1">
      <alignment horizontal="center" vertical="center"/>
    </xf>
    <xf numFmtId="0" fontId="22" fillId="33" borderId="16" xfId="0" applyFont="1" applyFill="1" applyBorder="1" applyAlignment="1">
      <alignment horizontal="right" vertical="center"/>
    </xf>
    <xf numFmtId="0" fontId="22" fillId="33" borderId="4" xfId="0" applyFont="1" applyFill="1" applyBorder="1" applyAlignment="1">
      <alignment horizontal="center" vertical="center" wrapText="1"/>
    </xf>
    <xf numFmtId="0" fontId="25" fillId="33" borderId="0" xfId="0" applyFont="1" applyFill="1" applyAlignment="1">
      <alignment horizontal="right" vertical="center"/>
    </xf>
    <xf numFmtId="0" fontId="25" fillId="33" borderId="16" xfId="0" applyFont="1" applyFill="1" applyBorder="1" applyAlignment="1">
      <alignment horizontal="right" vertical="center"/>
    </xf>
    <xf numFmtId="0" fontId="32" fillId="35" borderId="17" xfId="49" applyFont="1" applyFill="1" applyBorder="1" applyAlignment="1">
      <alignment horizontal="center"/>
    </xf>
    <xf numFmtId="0" fontId="32" fillId="35" borderId="18" xfId="49" applyFont="1" applyFill="1" applyBorder="1" applyAlignment="1">
      <alignment horizontal="center"/>
    </xf>
    <xf numFmtId="7" fontId="28" fillId="33" borderId="1" xfId="0" applyNumberFormat="1" applyFont="1" applyFill="1" applyBorder="1" applyAlignment="1">
      <alignment horizontal="center" vertical="center" wrapText="1"/>
    </xf>
    <xf numFmtId="0" fontId="32" fillId="33" borderId="0" xfId="49" applyFont="1" applyFill="1" applyAlignment="1">
      <alignment horizontal="center"/>
    </xf>
    <xf numFmtId="0" fontId="29" fillId="33" borderId="0" xfId="0" applyFont="1" applyFill="1" applyAlignment="1">
      <alignment horizontal="left" vertical="center" wrapText="1"/>
    </xf>
    <xf numFmtId="0" fontId="29" fillId="33" borderId="0" xfId="0" applyFont="1" applyFill="1" applyAlignment="1">
      <alignment horizontal="left" wrapText="1"/>
    </xf>
    <xf numFmtId="0" fontId="22" fillId="35" borderId="0" xfId="0" applyFont="1" applyFill="1" applyAlignment="1">
      <alignment horizontal="center" vertical="center" wrapText="1"/>
    </xf>
    <xf numFmtId="0" fontId="28" fillId="33" borderId="2" xfId="0" applyFont="1" applyFill="1" applyBorder="1" applyAlignment="1">
      <alignment horizontal="left" vertical="center" wrapText="1"/>
    </xf>
    <xf numFmtId="0" fontId="28" fillId="33" borderId="3" xfId="0" applyFont="1" applyFill="1" applyBorder="1" applyAlignment="1">
      <alignment horizontal="left" vertical="center" wrapText="1"/>
    </xf>
    <xf numFmtId="0" fontId="23" fillId="33" borderId="2" xfId="0" applyFont="1" applyFill="1" applyBorder="1" applyAlignment="1">
      <alignment horizontal="left" vertical="center"/>
    </xf>
    <xf numFmtId="0" fontId="23" fillId="33" borderId="3" xfId="0" applyFont="1" applyFill="1" applyBorder="1" applyAlignment="1">
      <alignment horizontal="left" vertical="center"/>
    </xf>
    <xf numFmtId="0" fontId="22" fillId="36" borderId="2" xfId="0" applyFont="1" applyFill="1" applyBorder="1" applyAlignment="1">
      <alignment horizontal="center" vertical="center" wrapText="1"/>
    </xf>
    <xf numFmtId="0" fontId="22" fillId="36" borderId="3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33" borderId="2" xfId="0" applyFont="1" applyFill="1" applyBorder="1" applyAlignment="1">
      <alignment horizontal="left" vertical="center" wrapText="1"/>
    </xf>
    <xf numFmtId="0" fontId="23" fillId="33" borderId="3" xfId="0" applyFont="1" applyFill="1" applyBorder="1" applyAlignment="1">
      <alignment horizontal="left" vertical="center" wrapText="1"/>
    </xf>
    <xf numFmtId="14" fontId="22" fillId="37" borderId="1" xfId="0" applyNumberFormat="1" applyFont="1" applyFill="1" applyBorder="1" applyAlignment="1">
      <alignment horizontal="center" vertical="center" wrapText="1"/>
    </xf>
    <xf numFmtId="0" fontId="15" fillId="33" borderId="0" xfId="0" applyFont="1" applyFill="1" applyAlignment="1">
      <alignment horizontal="left"/>
    </xf>
    <xf numFmtId="0" fontId="28" fillId="33" borderId="1" xfId="0" applyFont="1" applyFill="1" applyBorder="1" applyAlignment="1">
      <alignment horizontal="center" vertical="center"/>
    </xf>
    <xf numFmtId="8" fontId="29" fillId="33" borderId="1" xfId="1" applyNumberFormat="1" applyFont="1" applyFill="1" applyBorder="1" applyAlignment="1">
      <alignment horizontal="center" vertical="center"/>
    </xf>
    <xf numFmtId="44" fontId="29" fillId="33" borderId="1" xfId="1" applyFont="1" applyFill="1" applyBorder="1" applyAlignment="1">
      <alignment horizontal="center" vertical="center"/>
    </xf>
    <xf numFmtId="0" fontId="22" fillId="37" borderId="2" xfId="0" applyFont="1" applyFill="1" applyBorder="1" applyAlignment="1">
      <alignment horizontal="center" vertical="center" wrapText="1"/>
    </xf>
    <xf numFmtId="0" fontId="22" fillId="37" borderId="3" xfId="0" applyFont="1" applyFill="1" applyBorder="1" applyAlignment="1">
      <alignment horizontal="center" vertical="center" wrapText="1"/>
    </xf>
    <xf numFmtId="14" fontId="29" fillId="33" borderId="1" xfId="0" applyNumberFormat="1" applyFont="1" applyFill="1" applyBorder="1" applyAlignment="1">
      <alignment horizontal="center" vertical="center" wrapText="1"/>
    </xf>
    <xf numFmtId="14" fontId="23" fillId="33" borderId="1" xfId="0" applyNumberFormat="1" applyFont="1" applyFill="1" applyBorder="1" applyAlignment="1">
      <alignment horizontal="center" vertical="center" wrapText="1"/>
    </xf>
    <xf numFmtId="0" fontId="25" fillId="34" borderId="0" xfId="0" applyFont="1" applyFill="1" applyAlignment="1">
      <alignment horizontal="center" vertical="center"/>
    </xf>
    <xf numFmtId="0" fontId="24" fillId="33" borderId="0" xfId="0" applyFont="1" applyFill="1" applyAlignment="1">
      <alignment horizontal="center" vertical="center"/>
    </xf>
    <xf numFmtId="0" fontId="26" fillId="33" borderId="0" xfId="0" applyFont="1" applyFill="1" applyAlignment="1">
      <alignment horizontal="left" vertical="center" wrapText="1"/>
    </xf>
    <xf numFmtId="0" fontId="25" fillId="33" borderId="1" xfId="0" applyFont="1" applyFill="1" applyBorder="1" applyAlignment="1">
      <alignment horizontal="center" vertical="center"/>
    </xf>
    <xf numFmtId="0" fontId="24" fillId="33" borderId="1" xfId="0" applyFont="1" applyFill="1" applyBorder="1" applyAlignment="1">
      <alignment horizontal="center" vertical="center"/>
    </xf>
    <xf numFmtId="8" fontId="29" fillId="33" borderId="2" xfId="1" applyNumberFormat="1" applyFont="1" applyFill="1" applyBorder="1" applyAlignment="1">
      <alignment horizontal="center" vertical="center"/>
    </xf>
    <xf numFmtId="8" fontId="29" fillId="33" borderId="3" xfId="1" applyNumberFormat="1" applyFont="1" applyFill="1" applyBorder="1" applyAlignment="1">
      <alignment horizontal="center" vertical="center"/>
    </xf>
  </cellXfs>
  <cellStyles count="58">
    <cellStyle name="20% - Ênfase1" xfId="20" builtinId="30" customBuiltin="1"/>
    <cellStyle name="20% - Ênfase2" xfId="23" builtinId="34" customBuiltin="1"/>
    <cellStyle name="20% - Ênfase3" xfId="26" builtinId="38" customBuiltin="1"/>
    <cellStyle name="20% - Ênfase4" xfId="29" builtinId="42" customBuiltin="1"/>
    <cellStyle name="20% - Ênfase5" xfId="32" builtinId="46" customBuiltin="1"/>
    <cellStyle name="20% - Ênfase6" xfId="35" builtinId="50" customBuiltin="1"/>
    <cellStyle name="40% - Ênfase1" xfId="21" builtinId="31" customBuiltin="1"/>
    <cellStyle name="40% - Ênfase2" xfId="24" builtinId="35" customBuiltin="1"/>
    <cellStyle name="40% - Ênfase3" xfId="27" builtinId="39" customBuiltin="1"/>
    <cellStyle name="40% - Ênfase4" xfId="30" builtinId="43" customBuiltin="1"/>
    <cellStyle name="40% - Ênfase5" xfId="33" builtinId="47" customBuiltin="1"/>
    <cellStyle name="40% - Ênfase6" xfId="36" builtinId="51" customBuiltin="1"/>
    <cellStyle name="60% - Ênfase1 2" xfId="42" xr:uid="{00000000-0005-0000-0000-00002F000000}"/>
    <cellStyle name="60% - Ênfase2 2" xfId="43" xr:uid="{00000000-0005-0000-0000-000030000000}"/>
    <cellStyle name="60% - Ênfase3 2" xfId="44" xr:uid="{00000000-0005-0000-0000-000031000000}"/>
    <cellStyle name="60% - Ênfase4 2" xfId="45" xr:uid="{00000000-0005-0000-0000-000032000000}"/>
    <cellStyle name="60% - Ênfase5 2" xfId="46" xr:uid="{00000000-0005-0000-0000-000033000000}"/>
    <cellStyle name="60% - Ênfase6 2" xfId="47" xr:uid="{00000000-0005-0000-0000-000034000000}"/>
    <cellStyle name="Bom" xfId="8" builtinId="26" customBuiltin="1"/>
    <cellStyle name="Cálculo" xfId="12" builtinId="22" customBuiltin="1"/>
    <cellStyle name="Célula de Verificação" xfId="14" builtinId="23" customBuiltin="1"/>
    <cellStyle name="Célula Vinculada" xfId="13" builtinId="24" customBuiltin="1"/>
    <cellStyle name="Ênfase1" xfId="19" builtinId="29" customBuiltin="1"/>
    <cellStyle name="Ênfase2" xfId="22" builtinId="33" customBuiltin="1"/>
    <cellStyle name="Ênfase3" xfId="25" builtinId="37" customBuiltin="1"/>
    <cellStyle name="Ênfase4" xfId="28" builtinId="41" customBuiltin="1"/>
    <cellStyle name="Ênfase5" xfId="31" builtinId="45" customBuiltin="1"/>
    <cellStyle name="Ênfase6" xfId="34" builtinId="49" customBuiltin="1"/>
    <cellStyle name="Entrada" xfId="10" builtinId="20" customBuiltin="1"/>
    <cellStyle name="Hiperlink" xfId="57" builtinId="8"/>
    <cellStyle name="Moeda" xfId="1" builtinId="4"/>
    <cellStyle name="Moeda 2" xfId="56" xr:uid="{DA13DCDA-A498-4EC4-AB5A-7FFCE5C0BF0D}"/>
    <cellStyle name="Neutro 2" xfId="41" xr:uid="{00000000-0005-0000-0000-000035000000}"/>
    <cellStyle name="Normal" xfId="0" builtinId="0"/>
    <cellStyle name="Normal 2" xfId="49" xr:uid="{00000000-0005-0000-0000-000020000000}"/>
    <cellStyle name="Nota" xfId="16" builtinId="10" customBuiltin="1"/>
    <cellStyle name="Porcentagem" xfId="2" builtinId="5"/>
    <cellStyle name="Ruim" xfId="9" builtinId="27" customBuiltin="1"/>
    <cellStyle name="Saída" xfId="11" builtinId="21" customBuiltin="1"/>
    <cellStyle name="Texto de Aviso" xfId="15" builtinId="11" customBuiltin="1"/>
    <cellStyle name="Texto Explicativo" xfId="17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ítulo 4" xfId="7" builtinId="19" customBuiltin="1"/>
    <cellStyle name="Total" xfId="18" builtinId="25" customBuiltin="1"/>
    <cellStyle name="Vírgula" xfId="54" builtinId="3"/>
    <cellStyle name="Vírgula 2" xfId="38" xr:uid="{00000000-0005-0000-0000-00002D000000}"/>
    <cellStyle name="Vírgula 2 2" xfId="55" xr:uid="{C5791A3F-250B-4149-9D7D-C0DFA9249AF9}"/>
    <cellStyle name="Vírgula 3" xfId="40" xr:uid="{00000000-0005-0000-0000-00002E000000}"/>
    <cellStyle name="Vírgula 3 2" xfId="52" xr:uid="{00000000-0005-0000-0000-00002F000000}"/>
    <cellStyle name="Vírgula 4" xfId="39" xr:uid="{00000000-0005-0000-0000-000030000000}"/>
    <cellStyle name="Vírgula 4 2" xfId="51" xr:uid="{00000000-0005-0000-0000-000031000000}"/>
    <cellStyle name="Vírgula 5" xfId="48" xr:uid="{00000000-0005-0000-0000-000032000000}"/>
    <cellStyle name="Vírgula 5 2" xfId="53" xr:uid="{00000000-0005-0000-0000-000033000000}"/>
    <cellStyle name="Vírgula 6" xfId="50" xr:uid="{00000000-0005-0000-0000-000034000000}"/>
    <cellStyle name="Vírgula 7" xfId="37" xr:uid="{00000000-0005-0000-0000-000037000000}"/>
  </cellStyles>
  <dxfs count="0"/>
  <tableStyles count="0" defaultTableStyle="TableStyleMedium2" defaultPivotStyle="PivotStyleLight16"/>
  <colors>
    <mruColors>
      <color rgb="FFF1CC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Recep_Curitiba!A1"/><Relationship Id="rId2" Type="http://schemas.openxmlformats.org/officeDocument/2006/relationships/hyperlink" Target="#Recep_Curitiba!A220"/><Relationship Id="rId1" Type="http://schemas.openxmlformats.org/officeDocument/2006/relationships/hyperlink" Target="#Proposta_Global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Recep_Londrina!A1"/><Relationship Id="rId2" Type="http://schemas.openxmlformats.org/officeDocument/2006/relationships/hyperlink" Target="#Recep_Londrina!A220"/><Relationship Id="rId1" Type="http://schemas.openxmlformats.org/officeDocument/2006/relationships/hyperlink" Target="#Proposta_Global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Recep_Shop_Maring&#225;!A1"/><Relationship Id="rId2" Type="http://schemas.openxmlformats.org/officeDocument/2006/relationships/hyperlink" Target="#Recep_Shop_Maring&#225;!A220"/><Relationship Id="rId1" Type="http://schemas.openxmlformats.org/officeDocument/2006/relationships/hyperlink" Target="#Proposta_Global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Recep_Maring&#225;!A1"/><Relationship Id="rId2" Type="http://schemas.openxmlformats.org/officeDocument/2006/relationships/hyperlink" Target="#Recep_Maring&#225;!A220"/><Relationship Id="rId1" Type="http://schemas.openxmlformats.org/officeDocument/2006/relationships/hyperlink" Target="#Proposta_Global!A1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Recep_Ponta_Grossa!A1"/><Relationship Id="rId2" Type="http://schemas.openxmlformats.org/officeDocument/2006/relationships/hyperlink" Target="#Recep_Ponta_Grossa!A220"/><Relationship Id="rId1" Type="http://schemas.openxmlformats.org/officeDocument/2006/relationships/hyperlink" Target="#Proposta_Global!A1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Recep_Guarapuava!A1"/><Relationship Id="rId2" Type="http://schemas.openxmlformats.org/officeDocument/2006/relationships/hyperlink" Target="#Recep_Guarapuava!A220"/><Relationship Id="rId1" Type="http://schemas.openxmlformats.org/officeDocument/2006/relationships/hyperlink" Target="#Proposta_Global!A1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#Recep_Paranagu&#225;!A1"/><Relationship Id="rId2" Type="http://schemas.openxmlformats.org/officeDocument/2006/relationships/hyperlink" Target="#Recep_Paranagu&#225;!A220"/><Relationship Id="rId1" Type="http://schemas.openxmlformats.org/officeDocument/2006/relationships/hyperlink" Target="#Proposta_Global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1217A98F-156D-47D8-A1F9-CF31470B0016}"/>
            </a:ext>
          </a:extLst>
        </xdr:cNvPr>
        <xdr:cNvSpPr/>
      </xdr:nvSpPr>
      <xdr:spPr>
        <a:xfrm>
          <a:off x="8181975" y="27908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DED26E-F0CC-402B-9943-BC88D7E7024C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206</xdr:row>
      <xdr:rowOff>190500</xdr:rowOff>
    </xdr:from>
    <xdr:to>
      <xdr:col>3</xdr:col>
      <xdr:colOff>886558</xdr:colOff>
      <xdr:row>212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F3C6D7C-52FA-4D56-A9A3-0EDAB96E5B53}"/>
            </a:ext>
          </a:extLst>
        </xdr:cNvPr>
        <xdr:cNvSpPr/>
      </xdr:nvSpPr>
      <xdr:spPr>
        <a:xfrm>
          <a:off x="6134833" y="31613475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64D2231D-32EE-4871-BF04-457ADC81F1AA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212</xdr:row>
      <xdr:rowOff>131884</xdr:rowOff>
    </xdr:from>
    <xdr:to>
      <xdr:col>3</xdr:col>
      <xdr:colOff>622789</xdr:colOff>
      <xdr:row>216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1D123382-184A-49BC-B488-2D61D99AB5E0}"/>
            </a:ext>
          </a:extLst>
        </xdr:cNvPr>
        <xdr:cNvSpPr/>
      </xdr:nvSpPr>
      <xdr:spPr>
        <a:xfrm>
          <a:off x="6405929" y="32755009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2944D860-E5D6-4B7B-BC3F-6FABA1E6F363}"/>
            </a:ext>
          </a:extLst>
        </xdr:cNvPr>
        <xdr:cNvSpPr/>
      </xdr:nvSpPr>
      <xdr:spPr>
        <a:xfrm>
          <a:off x="8181975" y="28289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73816EE-B0ED-4BAA-8CE2-1D5723466924}"/>
            </a:ext>
          </a:extLst>
        </xdr:cNvPr>
        <xdr:cNvSpPr/>
      </xdr:nvSpPr>
      <xdr:spPr>
        <a:xfrm>
          <a:off x="8682404" y="73269"/>
          <a:ext cx="1883019" cy="101844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206</xdr:row>
      <xdr:rowOff>190500</xdr:rowOff>
    </xdr:from>
    <xdr:to>
      <xdr:col>3</xdr:col>
      <xdr:colOff>886558</xdr:colOff>
      <xdr:row>212</xdr:row>
      <xdr:rowOff>21981</xdr:rowOff>
    </xdr:to>
    <xdr:sp macro="" textlink="">
      <xdr:nvSpPr>
        <xdr:cNvPr id="5" name="Retângulo: Cantos Arredondados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0437A2-7E33-46B3-9AE2-0EE8A021A0A5}"/>
            </a:ext>
          </a:extLst>
        </xdr:cNvPr>
        <xdr:cNvSpPr/>
      </xdr:nvSpPr>
      <xdr:spPr>
        <a:xfrm>
          <a:off x="6132635" y="31351904"/>
          <a:ext cx="1868365" cy="1018442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6" name="Retângulo: Cantos Arredondados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E714382-79F9-4EF3-9917-E4832F79045C}"/>
            </a:ext>
          </a:extLst>
        </xdr:cNvPr>
        <xdr:cNvSpPr/>
      </xdr:nvSpPr>
      <xdr:spPr>
        <a:xfrm>
          <a:off x="8997461" y="116498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212</xdr:row>
      <xdr:rowOff>131884</xdr:rowOff>
    </xdr:from>
    <xdr:to>
      <xdr:col>3</xdr:col>
      <xdr:colOff>622789</xdr:colOff>
      <xdr:row>216</xdr:row>
      <xdr:rowOff>65942</xdr:rowOff>
    </xdr:to>
    <xdr:sp macro="" textlink="">
      <xdr:nvSpPr>
        <xdr:cNvPr id="8" name="Retângulo: Cantos Arredondados 7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1BC6AD66-3D0A-4749-8B87-1A71D443B4F3}"/>
            </a:ext>
          </a:extLst>
        </xdr:cNvPr>
        <xdr:cNvSpPr/>
      </xdr:nvSpPr>
      <xdr:spPr>
        <a:xfrm>
          <a:off x="6403731" y="32465596"/>
          <a:ext cx="1333500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10EB831A-CB03-4757-A9FC-3C86EC7C2E46}"/>
            </a:ext>
          </a:extLst>
        </xdr:cNvPr>
        <xdr:cNvSpPr/>
      </xdr:nvSpPr>
      <xdr:spPr>
        <a:xfrm>
          <a:off x="8181975" y="27908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B0B74DD-C28B-4342-ADFD-035740410279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206</xdr:row>
      <xdr:rowOff>190500</xdr:rowOff>
    </xdr:from>
    <xdr:to>
      <xdr:col>3</xdr:col>
      <xdr:colOff>886558</xdr:colOff>
      <xdr:row>212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E842402-529F-4D78-A2FD-D08E3A3D60E4}"/>
            </a:ext>
          </a:extLst>
        </xdr:cNvPr>
        <xdr:cNvSpPr/>
      </xdr:nvSpPr>
      <xdr:spPr>
        <a:xfrm>
          <a:off x="6134833" y="31613475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C7B4DA0C-C63B-441E-BAE3-54ECE3CEEA38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212</xdr:row>
      <xdr:rowOff>131884</xdr:rowOff>
    </xdr:from>
    <xdr:to>
      <xdr:col>3</xdr:col>
      <xdr:colOff>622789</xdr:colOff>
      <xdr:row>216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4556BEA-AA04-4106-898E-100225A54613}"/>
            </a:ext>
          </a:extLst>
        </xdr:cNvPr>
        <xdr:cNvSpPr/>
      </xdr:nvSpPr>
      <xdr:spPr>
        <a:xfrm>
          <a:off x="6405929" y="32755009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50B652B3-3B33-4DEE-8354-50E560E7C507}"/>
            </a:ext>
          </a:extLst>
        </xdr:cNvPr>
        <xdr:cNvSpPr/>
      </xdr:nvSpPr>
      <xdr:spPr>
        <a:xfrm>
          <a:off x="8181975" y="27908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EF2772-96E7-4CF4-9DEB-F30A79C27B70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206</xdr:row>
      <xdr:rowOff>190500</xdr:rowOff>
    </xdr:from>
    <xdr:to>
      <xdr:col>3</xdr:col>
      <xdr:colOff>886558</xdr:colOff>
      <xdr:row>212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22D689-4B02-4B3E-BD23-0F5B0A2AB716}"/>
            </a:ext>
          </a:extLst>
        </xdr:cNvPr>
        <xdr:cNvSpPr/>
      </xdr:nvSpPr>
      <xdr:spPr>
        <a:xfrm>
          <a:off x="6134833" y="31613475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07FE1F4-6B49-433C-BAE6-D465DCE98B73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212</xdr:row>
      <xdr:rowOff>131884</xdr:rowOff>
    </xdr:from>
    <xdr:to>
      <xdr:col>3</xdr:col>
      <xdr:colOff>622789</xdr:colOff>
      <xdr:row>216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364ECFB-3E46-49B2-B048-4D45CF9685EA}"/>
            </a:ext>
          </a:extLst>
        </xdr:cNvPr>
        <xdr:cNvSpPr/>
      </xdr:nvSpPr>
      <xdr:spPr>
        <a:xfrm>
          <a:off x="6405929" y="32755009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F6C00C49-8F70-4B61-ADBE-F4DFB0AFEC48}"/>
            </a:ext>
          </a:extLst>
        </xdr:cNvPr>
        <xdr:cNvSpPr/>
      </xdr:nvSpPr>
      <xdr:spPr>
        <a:xfrm>
          <a:off x="8181975" y="27908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DC09A33-5868-4178-9EFE-40857205A382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206</xdr:row>
      <xdr:rowOff>190500</xdr:rowOff>
    </xdr:from>
    <xdr:to>
      <xdr:col>3</xdr:col>
      <xdr:colOff>886558</xdr:colOff>
      <xdr:row>212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BF19DAC-A819-4D13-8D4F-7D4B46B3189E}"/>
            </a:ext>
          </a:extLst>
        </xdr:cNvPr>
        <xdr:cNvSpPr/>
      </xdr:nvSpPr>
      <xdr:spPr>
        <a:xfrm>
          <a:off x="6134833" y="31613475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C4E383A-E634-4B17-A77A-B7A0050D8FB8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212</xdr:row>
      <xdr:rowOff>131884</xdr:rowOff>
    </xdr:from>
    <xdr:to>
      <xdr:col>3</xdr:col>
      <xdr:colOff>622789</xdr:colOff>
      <xdr:row>216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D952F34-596C-48BB-85C6-C3C734477E03}"/>
            </a:ext>
          </a:extLst>
        </xdr:cNvPr>
        <xdr:cNvSpPr/>
      </xdr:nvSpPr>
      <xdr:spPr>
        <a:xfrm>
          <a:off x="6405929" y="32755009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0F806CC9-DCF2-49B6-AA5C-77427DE2586F}"/>
            </a:ext>
          </a:extLst>
        </xdr:cNvPr>
        <xdr:cNvSpPr/>
      </xdr:nvSpPr>
      <xdr:spPr>
        <a:xfrm>
          <a:off x="8181975" y="27908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0F56881-EB39-4B95-9918-E742BF91B379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206</xdr:row>
      <xdr:rowOff>190500</xdr:rowOff>
    </xdr:from>
    <xdr:to>
      <xdr:col>3</xdr:col>
      <xdr:colOff>886558</xdr:colOff>
      <xdr:row>212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27B28E7-F389-41ED-B34E-DED375C71501}"/>
            </a:ext>
          </a:extLst>
        </xdr:cNvPr>
        <xdr:cNvSpPr/>
      </xdr:nvSpPr>
      <xdr:spPr>
        <a:xfrm>
          <a:off x="6134833" y="31613475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F208758-72FF-4F12-A1DA-649C12248B81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212</xdr:row>
      <xdr:rowOff>131884</xdr:rowOff>
    </xdr:from>
    <xdr:to>
      <xdr:col>3</xdr:col>
      <xdr:colOff>622789</xdr:colOff>
      <xdr:row>216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20BCCCA5-A75C-4D13-86DB-2227821ACAC6}"/>
            </a:ext>
          </a:extLst>
        </xdr:cNvPr>
        <xdr:cNvSpPr/>
      </xdr:nvSpPr>
      <xdr:spPr>
        <a:xfrm>
          <a:off x="6405929" y="32755009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DCEFF8FC-29E5-4F53-9753-4BC2A91D9CD4}"/>
            </a:ext>
          </a:extLst>
        </xdr:cNvPr>
        <xdr:cNvSpPr/>
      </xdr:nvSpPr>
      <xdr:spPr>
        <a:xfrm>
          <a:off x="8181975" y="27908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70A6059-EC55-4A9F-8DA9-814386CAF0BD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206</xdr:row>
      <xdr:rowOff>190500</xdr:rowOff>
    </xdr:from>
    <xdr:to>
      <xdr:col>3</xdr:col>
      <xdr:colOff>886558</xdr:colOff>
      <xdr:row>212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3477AB0-CC07-4EED-9EBC-B04B7C8ADBEF}"/>
            </a:ext>
          </a:extLst>
        </xdr:cNvPr>
        <xdr:cNvSpPr/>
      </xdr:nvSpPr>
      <xdr:spPr>
        <a:xfrm>
          <a:off x="6134833" y="31613475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DDAF3743-6097-4A1D-A39A-AB74F93BCB22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212</xdr:row>
      <xdr:rowOff>131884</xdr:rowOff>
    </xdr:from>
    <xdr:to>
      <xdr:col>3</xdr:col>
      <xdr:colOff>622789</xdr:colOff>
      <xdr:row>216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632DEAD0-3019-4533-978D-AF7C2A3570D2}"/>
            </a:ext>
          </a:extLst>
        </xdr:cNvPr>
        <xdr:cNvSpPr/>
      </xdr:nvSpPr>
      <xdr:spPr>
        <a:xfrm>
          <a:off x="6405929" y="32755009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BEEE8D27-615A-4D0C-838C-A299F42088E5}"/>
            </a:ext>
          </a:extLst>
        </xdr:cNvPr>
        <xdr:cNvSpPr/>
      </xdr:nvSpPr>
      <xdr:spPr>
        <a:xfrm>
          <a:off x="8181975" y="27908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390B53A-9279-403A-A10F-EBB691F15480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206</xdr:row>
      <xdr:rowOff>190500</xdr:rowOff>
    </xdr:from>
    <xdr:to>
      <xdr:col>3</xdr:col>
      <xdr:colOff>886558</xdr:colOff>
      <xdr:row>212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2E0A70A-54A7-49B6-8E8E-879E3BB90012}"/>
            </a:ext>
          </a:extLst>
        </xdr:cNvPr>
        <xdr:cNvSpPr/>
      </xdr:nvSpPr>
      <xdr:spPr>
        <a:xfrm>
          <a:off x="6134833" y="31613475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33FC509-09F0-4AA7-A4A7-3562A52F0EE8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212</xdr:row>
      <xdr:rowOff>131884</xdr:rowOff>
    </xdr:from>
    <xdr:to>
      <xdr:col>3</xdr:col>
      <xdr:colOff>622789</xdr:colOff>
      <xdr:row>216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1003D86-5294-4BB9-B9D5-259D37DB4BCA}"/>
            </a:ext>
          </a:extLst>
        </xdr:cNvPr>
        <xdr:cNvSpPr/>
      </xdr:nvSpPr>
      <xdr:spPr>
        <a:xfrm>
          <a:off x="6405929" y="32755009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65A94-E393-40A9-B2DE-E91A2D136817}">
  <dimension ref="A1:IK41"/>
  <sheetViews>
    <sheetView showGridLines="0" view="pageBreakPreview" zoomScaleNormal="100" zoomScaleSheetLayoutView="100" workbookViewId="0">
      <selection activeCell="M12" sqref="M12"/>
    </sheetView>
  </sheetViews>
  <sheetFormatPr defaultRowHeight="15" x14ac:dyDescent="0.25"/>
  <cols>
    <col min="1" max="1" width="8.140625" style="86" customWidth="1"/>
    <col min="2" max="2" width="7.7109375" style="86" customWidth="1"/>
    <col min="3" max="3" width="20.5703125" style="86" customWidth="1"/>
    <col min="4" max="4" width="25" style="86" customWidth="1"/>
    <col min="5" max="5" width="12" style="86" customWidth="1"/>
    <col min="6" max="6" width="12.28515625" style="86" customWidth="1"/>
    <col min="7" max="7" width="13.7109375" style="86" customWidth="1"/>
    <col min="8" max="8" width="14.85546875" style="86" customWidth="1"/>
    <col min="9" max="9" width="18.7109375" style="86" customWidth="1"/>
    <col min="10" max="10" width="17.7109375" style="86" customWidth="1"/>
    <col min="11" max="11" width="20.28515625" style="86" customWidth="1"/>
    <col min="12" max="13" width="17.7109375" style="86" customWidth="1"/>
    <col min="14" max="14" width="16.7109375" style="86" customWidth="1"/>
    <col min="15" max="245" width="9.140625" style="86"/>
  </cols>
  <sheetData>
    <row r="1" spans="1:245" ht="20.100000000000001" customHeight="1" x14ac:dyDescent="0.25">
      <c r="A1" s="152" t="s">
        <v>174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245" ht="20.100000000000001" customHeight="1" x14ac:dyDescent="0.25">
      <c r="A2" s="152" t="s">
        <v>211</v>
      </c>
      <c r="B2" s="152"/>
      <c r="C2" s="152"/>
      <c r="D2" s="152"/>
      <c r="E2" s="152"/>
      <c r="F2" s="152"/>
      <c r="G2" s="152"/>
      <c r="H2" s="152"/>
      <c r="I2" s="152"/>
      <c r="J2" s="152"/>
    </row>
    <row r="3" spans="1:245" ht="15.75" x14ac:dyDescent="0.25">
      <c r="A3" s="96"/>
      <c r="B3" s="96"/>
      <c r="C3" s="96"/>
      <c r="D3" s="96"/>
      <c r="E3" s="96"/>
      <c r="F3" s="96"/>
      <c r="G3" s="96"/>
      <c r="H3" s="96"/>
      <c r="I3" s="96"/>
    </row>
    <row r="4" spans="1:245" ht="76.5" customHeight="1" x14ac:dyDescent="0.25">
      <c r="A4" s="156" t="s">
        <v>250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</row>
    <row r="5" spans="1:245" ht="15.75" thickBot="1" x14ac:dyDescent="0.3"/>
    <row r="6" spans="1:245" ht="40.5" customHeight="1" thickBot="1" x14ac:dyDescent="0.3">
      <c r="A6" s="153" t="s">
        <v>244</v>
      </c>
      <c r="B6" s="154"/>
      <c r="C6" s="154"/>
      <c r="D6" s="154"/>
      <c r="E6" s="154"/>
      <c r="F6" s="154"/>
      <c r="G6" s="154"/>
      <c r="H6" s="154"/>
      <c r="I6" s="154"/>
      <c r="J6" s="154"/>
      <c r="K6" s="155"/>
    </row>
    <row r="7" spans="1:245" ht="32.25" thickBot="1" x14ac:dyDescent="0.3">
      <c r="A7" s="97" t="s">
        <v>175</v>
      </c>
      <c r="B7" s="98" t="s">
        <v>168</v>
      </c>
      <c r="C7" s="98" t="s">
        <v>165</v>
      </c>
      <c r="D7" s="98" t="s">
        <v>151</v>
      </c>
      <c r="E7" s="98" t="s">
        <v>179</v>
      </c>
      <c r="F7" s="98" t="s">
        <v>177</v>
      </c>
      <c r="G7" s="98" t="s">
        <v>176</v>
      </c>
      <c r="H7" s="98" t="s">
        <v>163</v>
      </c>
      <c r="I7" s="98" t="s">
        <v>77</v>
      </c>
      <c r="J7" s="98" t="s">
        <v>243</v>
      </c>
      <c r="K7" s="132" t="s">
        <v>245</v>
      </c>
    </row>
    <row r="8" spans="1:245" ht="31.5" x14ac:dyDescent="0.25">
      <c r="A8" s="151">
        <v>1</v>
      </c>
      <c r="B8" s="92">
        <v>1</v>
      </c>
      <c r="C8" s="92" t="s">
        <v>247</v>
      </c>
      <c r="D8" s="112" t="s">
        <v>178</v>
      </c>
      <c r="E8" s="92">
        <v>8729</v>
      </c>
      <c r="F8" s="92" t="s">
        <v>180</v>
      </c>
      <c r="G8" s="108">
        <v>46</v>
      </c>
      <c r="H8" s="93">
        <f>Recep_Curitiba!C206</f>
        <v>0</v>
      </c>
      <c r="I8" s="93">
        <f>G8*H8</f>
        <v>0</v>
      </c>
      <c r="J8" s="93">
        <f>I8*12</f>
        <v>0</v>
      </c>
      <c r="K8" s="94">
        <f>J8*2</f>
        <v>0</v>
      </c>
    </row>
    <row r="9" spans="1:245" ht="31.5" x14ac:dyDescent="0.25">
      <c r="A9" s="151"/>
      <c r="B9" s="70">
        <v>2</v>
      </c>
      <c r="C9" s="92" t="s">
        <v>247</v>
      </c>
      <c r="D9" s="128" t="s">
        <v>182</v>
      </c>
      <c r="E9" s="92">
        <v>8729</v>
      </c>
      <c r="F9" s="92" t="s">
        <v>180</v>
      </c>
      <c r="G9" s="109">
        <v>14</v>
      </c>
      <c r="H9" s="93">
        <f>Recep_Londrina!C206</f>
        <v>0</v>
      </c>
      <c r="I9" s="133">
        <f t="shared" ref="I9:I15" si="0">G9*H9</f>
        <v>0</v>
      </c>
      <c r="J9" s="133">
        <f t="shared" ref="J9:J15" si="1">I9*12</f>
        <v>0</v>
      </c>
      <c r="K9" s="94">
        <f t="shared" ref="K9:K15" si="2">J9*2</f>
        <v>0</v>
      </c>
    </row>
    <row r="10" spans="1:245" ht="31.5" x14ac:dyDescent="0.25">
      <c r="A10" s="151"/>
      <c r="B10" s="92">
        <v>3</v>
      </c>
      <c r="C10" s="92" t="s">
        <v>248</v>
      </c>
      <c r="D10" s="128" t="s">
        <v>184</v>
      </c>
      <c r="E10" s="92">
        <v>8729</v>
      </c>
      <c r="F10" s="92" t="s">
        <v>180</v>
      </c>
      <c r="G10" s="109">
        <v>4</v>
      </c>
      <c r="H10" s="93">
        <f>Recep_Shop_Maringá!C206</f>
        <v>0</v>
      </c>
      <c r="I10" s="133">
        <f t="shared" si="0"/>
        <v>0</v>
      </c>
      <c r="J10" s="133">
        <f t="shared" si="1"/>
        <v>0</v>
      </c>
      <c r="K10" s="94">
        <f t="shared" si="2"/>
        <v>0</v>
      </c>
    </row>
    <row r="11" spans="1:245" ht="31.5" x14ac:dyDescent="0.25">
      <c r="A11" s="151"/>
      <c r="B11" s="70">
        <v>4</v>
      </c>
      <c r="C11" s="92" t="s">
        <v>247</v>
      </c>
      <c r="D11" s="128" t="s">
        <v>183</v>
      </c>
      <c r="E11" s="92">
        <v>8729</v>
      </c>
      <c r="F11" s="92" t="s">
        <v>180</v>
      </c>
      <c r="G11" s="109">
        <v>8</v>
      </c>
      <c r="H11" s="93">
        <f>Recep_Maringá!C206</f>
        <v>0</v>
      </c>
      <c r="I11" s="133">
        <f t="shared" si="0"/>
        <v>0</v>
      </c>
      <c r="J11" s="133">
        <f t="shared" si="1"/>
        <v>0</v>
      </c>
      <c r="K11" s="94">
        <f t="shared" si="2"/>
        <v>0</v>
      </c>
    </row>
    <row r="12" spans="1:245" ht="31.5" x14ac:dyDescent="0.25">
      <c r="A12" s="151"/>
      <c r="B12" s="92">
        <v>5</v>
      </c>
      <c r="C12" s="92" t="s">
        <v>248</v>
      </c>
      <c r="D12" s="128" t="s">
        <v>185</v>
      </c>
      <c r="E12" s="92">
        <v>8729</v>
      </c>
      <c r="F12" s="92" t="s">
        <v>180</v>
      </c>
      <c r="G12" s="109">
        <v>5</v>
      </c>
      <c r="H12" s="93">
        <f>Recep_Ponta_Grossa!C206</f>
        <v>0</v>
      </c>
      <c r="I12" s="133">
        <f t="shared" si="0"/>
        <v>0</v>
      </c>
      <c r="J12" s="133">
        <f t="shared" si="1"/>
        <v>0</v>
      </c>
      <c r="K12" s="94">
        <f t="shared" si="2"/>
        <v>0</v>
      </c>
    </row>
    <row r="13" spans="1:245" ht="31.5" x14ac:dyDescent="0.25">
      <c r="A13" s="151"/>
      <c r="B13" s="70">
        <v>6</v>
      </c>
      <c r="C13" s="92" t="s">
        <v>247</v>
      </c>
      <c r="D13" s="128" t="s">
        <v>186</v>
      </c>
      <c r="E13" s="92">
        <v>8729</v>
      </c>
      <c r="F13" s="92" t="s">
        <v>180</v>
      </c>
      <c r="G13" s="109">
        <v>6</v>
      </c>
      <c r="H13" s="93">
        <f>Recep_Paranaguá!C206</f>
        <v>0</v>
      </c>
      <c r="I13" s="133">
        <f t="shared" si="0"/>
        <v>0</v>
      </c>
      <c r="J13" s="133">
        <f>I13*12</f>
        <v>0</v>
      </c>
      <c r="K13" s="94">
        <f t="shared" si="2"/>
        <v>0</v>
      </c>
    </row>
    <row r="14" spans="1:245" ht="31.5" x14ac:dyDescent="0.25">
      <c r="A14" s="151"/>
      <c r="B14" s="92">
        <v>7</v>
      </c>
      <c r="C14" s="92" t="s">
        <v>247</v>
      </c>
      <c r="D14" s="128" t="s">
        <v>187</v>
      </c>
      <c r="E14" s="92">
        <v>8729</v>
      </c>
      <c r="F14" s="92" t="s">
        <v>180</v>
      </c>
      <c r="G14" s="109">
        <v>4</v>
      </c>
      <c r="H14" s="93">
        <f>Recep_Guarapuava!C206</f>
        <v>0</v>
      </c>
      <c r="I14" s="133">
        <f t="shared" si="0"/>
        <v>0</v>
      </c>
      <c r="J14" s="133">
        <f t="shared" si="1"/>
        <v>0</v>
      </c>
      <c r="K14" s="94">
        <f t="shared" si="2"/>
        <v>0</v>
      </c>
    </row>
    <row r="15" spans="1:245" ht="32.25" thickBot="1" x14ac:dyDescent="0.3">
      <c r="A15" s="151"/>
      <c r="B15" s="134">
        <v>8</v>
      </c>
      <c r="C15" s="134" t="s">
        <v>249</v>
      </c>
      <c r="D15" s="135" t="s">
        <v>178</v>
      </c>
      <c r="E15" s="134">
        <v>13447</v>
      </c>
      <c r="F15" s="136" t="s">
        <v>218</v>
      </c>
      <c r="G15" s="137">
        <v>2</v>
      </c>
      <c r="H15" s="138">
        <f>Telef_Curitiba!C206</f>
        <v>0</v>
      </c>
      <c r="I15" s="139">
        <f t="shared" si="0"/>
        <v>0</v>
      </c>
      <c r="J15" s="139">
        <f t="shared" si="1"/>
        <v>0</v>
      </c>
      <c r="K15" s="94">
        <f t="shared" si="2"/>
        <v>0</v>
      </c>
      <c r="L15" s="87"/>
    </row>
    <row r="16" spans="1:245" s="88" customFormat="1" ht="42.75" customHeight="1" thickBot="1" x14ac:dyDescent="0.3">
      <c r="A16" s="147" t="s">
        <v>188</v>
      </c>
      <c r="B16" s="148"/>
      <c r="C16" s="148"/>
      <c r="D16" s="148"/>
      <c r="E16" s="148"/>
      <c r="F16" s="149"/>
      <c r="G16" s="140">
        <f>SUM(G8:G15)</f>
        <v>89</v>
      </c>
      <c r="H16" s="141"/>
      <c r="I16" s="141">
        <f>SUM(I8:I15)</f>
        <v>0</v>
      </c>
      <c r="J16" s="141">
        <f t="shared" ref="J16" si="3">SUM(J8:J15)</f>
        <v>0</v>
      </c>
      <c r="K16" s="142">
        <f>SUM(K8:K15)</f>
        <v>0</v>
      </c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87"/>
      <c r="BO16" s="87"/>
      <c r="BP16" s="87"/>
      <c r="BQ16" s="87"/>
      <c r="BR16" s="87"/>
      <c r="BS16" s="87"/>
      <c r="BT16" s="87"/>
      <c r="BU16" s="87"/>
      <c r="BV16" s="87"/>
      <c r="BW16" s="87"/>
      <c r="BX16" s="87"/>
      <c r="BY16" s="87"/>
      <c r="BZ16" s="87"/>
      <c r="CA16" s="87"/>
      <c r="CB16" s="87"/>
      <c r="CC16" s="87"/>
      <c r="CD16" s="87"/>
      <c r="CE16" s="87"/>
      <c r="CF16" s="87"/>
      <c r="CG16" s="87"/>
      <c r="CH16" s="87"/>
      <c r="CI16" s="87"/>
      <c r="CJ16" s="87"/>
      <c r="CK16" s="87"/>
      <c r="CL16" s="87"/>
      <c r="CM16" s="87"/>
      <c r="CN16" s="87"/>
      <c r="CO16" s="87"/>
      <c r="CP16" s="87"/>
      <c r="CQ16" s="87"/>
      <c r="CR16" s="87"/>
      <c r="CS16" s="87"/>
      <c r="CT16" s="87"/>
      <c r="CU16" s="87"/>
      <c r="CV16" s="87"/>
      <c r="CW16" s="87"/>
      <c r="CX16" s="87"/>
      <c r="CY16" s="87"/>
      <c r="CZ16" s="87"/>
      <c r="DA16" s="87"/>
      <c r="DB16" s="87"/>
      <c r="DC16" s="87"/>
      <c r="DD16" s="87"/>
      <c r="DE16" s="87"/>
      <c r="DF16" s="87"/>
      <c r="DG16" s="87"/>
      <c r="DH16" s="87"/>
      <c r="DI16" s="87"/>
      <c r="DJ16" s="87"/>
      <c r="DK16" s="87"/>
      <c r="DL16" s="87"/>
      <c r="DM16" s="87"/>
      <c r="DN16" s="87"/>
      <c r="DO16" s="87"/>
      <c r="DP16" s="87"/>
      <c r="DQ16" s="87"/>
      <c r="DR16" s="87"/>
      <c r="DS16" s="87"/>
      <c r="DT16" s="87"/>
      <c r="DU16" s="87"/>
      <c r="DV16" s="87"/>
      <c r="DW16" s="87"/>
      <c r="DX16" s="87"/>
      <c r="DY16" s="87"/>
      <c r="DZ16" s="87"/>
      <c r="EA16" s="87"/>
      <c r="EB16" s="87"/>
      <c r="EC16" s="87"/>
      <c r="ED16" s="87"/>
      <c r="EE16" s="87"/>
      <c r="EF16" s="87"/>
      <c r="EG16" s="87"/>
      <c r="EH16" s="87"/>
      <c r="EI16" s="87"/>
      <c r="EJ16" s="87"/>
      <c r="EK16" s="87"/>
      <c r="EL16" s="87"/>
      <c r="EM16" s="87"/>
      <c r="EN16" s="87"/>
      <c r="EO16" s="87"/>
      <c r="EP16" s="87"/>
      <c r="EQ16" s="87"/>
      <c r="ER16" s="87"/>
      <c r="ES16" s="87"/>
      <c r="ET16" s="87"/>
      <c r="EU16" s="87"/>
      <c r="EV16" s="87"/>
      <c r="EW16" s="87"/>
      <c r="EX16" s="87"/>
      <c r="EY16" s="87"/>
      <c r="EZ16" s="87"/>
      <c r="FA16" s="87"/>
      <c r="FB16" s="87"/>
      <c r="FC16" s="87"/>
      <c r="FD16" s="87"/>
      <c r="FE16" s="87"/>
      <c r="FF16" s="87"/>
      <c r="FG16" s="87"/>
      <c r="FH16" s="87"/>
      <c r="FI16" s="87"/>
      <c r="FJ16" s="87"/>
      <c r="FK16" s="87"/>
      <c r="FL16" s="87"/>
      <c r="FM16" s="87"/>
      <c r="FN16" s="87"/>
      <c r="FO16" s="87"/>
      <c r="FP16" s="87"/>
      <c r="FQ16" s="87"/>
      <c r="FR16" s="87"/>
      <c r="FS16" s="87"/>
      <c r="FT16" s="87"/>
      <c r="FU16" s="87"/>
      <c r="FV16" s="87"/>
      <c r="FW16" s="87"/>
      <c r="FX16" s="87"/>
      <c r="FY16" s="87"/>
      <c r="FZ16" s="87"/>
      <c r="GA16" s="87"/>
      <c r="GB16" s="87"/>
      <c r="GC16" s="87"/>
      <c r="GD16" s="87"/>
      <c r="GE16" s="87"/>
      <c r="GF16" s="87"/>
      <c r="GG16" s="87"/>
      <c r="GH16" s="87"/>
      <c r="GI16" s="87"/>
      <c r="GJ16" s="87"/>
      <c r="GK16" s="87"/>
      <c r="GL16" s="87"/>
      <c r="GM16" s="87"/>
      <c r="GN16" s="87"/>
      <c r="GO16" s="87"/>
      <c r="GP16" s="87"/>
      <c r="GQ16" s="87"/>
      <c r="GR16" s="87"/>
      <c r="GS16" s="87"/>
      <c r="GT16" s="87"/>
      <c r="GU16" s="87"/>
      <c r="GV16" s="87"/>
      <c r="GW16" s="87"/>
      <c r="GX16" s="87"/>
      <c r="GY16" s="87"/>
      <c r="GZ16" s="87"/>
      <c r="HA16" s="87"/>
      <c r="HB16" s="87"/>
      <c r="HC16" s="87"/>
      <c r="HD16" s="87"/>
      <c r="HE16" s="87"/>
      <c r="HF16" s="87"/>
      <c r="HG16" s="87"/>
      <c r="HH16" s="87"/>
      <c r="HI16" s="87"/>
      <c r="HJ16" s="87"/>
      <c r="HK16" s="87"/>
      <c r="HL16" s="87"/>
      <c r="HM16" s="87"/>
      <c r="HN16" s="87"/>
      <c r="HO16" s="87"/>
      <c r="HP16" s="87"/>
      <c r="HQ16" s="87"/>
      <c r="HR16" s="87"/>
      <c r="HS16" s="87"/>
      <c r="HT16" s="87"/>
      <c r="HU16" s="87"/>
      <c r="HV16" s="87"/>
      <c r="HW16" s="87"/>
      <c r="HX16" s="87"/>
      <c r="HY16" s="87"/>
      <c r="HZ16" s="87"/>
      <c r="IA16" s="87"/>
      <c r="IB16" s="87"/>
      <c r="IC16" s="87"/>
      <c r="ID16" s="87"/>
      <c r="IE16" s="87"/>
      <c r="IF16" s="87"/>
      <c r="IG16" s="87"/>
      <c r="IH16" s="87"/>
      <c r="II16" s="87"/>
      <c r="IJ16" s="87"/>
      <c r="IK16" s="87"/>
    </row>
    <row r="17" spans="1:245" ht="15.75" customHeight="1" x14ac:dyDescent="0.25">
      <c r="A17" s="150"/>
      <c r="B17" s="150"/>
      <c r="C17" s="150"/>
      <c r="D17" s="150"/>
      <c r="E17" s="150"/>
      <c r="F17" s="150"/>
      <c r="G17" s="150"/>
      <c r="H17" s="150"/>
      <c r="I17" s="150"/>
    </row>
    <row r="18" spans="1:245" s="90" customFormat="1" x14ac:dyDescent="0.25">
      <c r="A18" s="89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89"/>
      <c r="AT18" s="89"/>
      <c r="AU18" s="89"/>
      <c r="AV18" s="89"/>
      <c r="AW18" s="89"/>
      <c r="AX18" s="89"/>
      <c r="AY18" s="89"/>
      <c r="AZ18" s="89"/>
      <c r="BA18" s="89"/>
      <c r="BB18" s="89"/>
      <c r="BC18" s="89"/>
      <c r="BD18" s="89"/>
      <c r="BE18" s="89"/>
      <c r="BF18" s="89"/>
      <c r="BG18" s="89"/>
      <c r="BH18" s="89"/>
      <c r="BI18" s="89"/>
      <c r="BJ18" s="89"/>
      <c r="BK18" s="89"/>
      <c r="BL18" s="89"/>
      <c r="BM18" s="89"/>
      <c r="BN18" s="89"/>
      <c r="BO18" s="89"/>
      <c r="BP18" s="89"/>
      <c r="BQ18" s="89"/>
      <c r="BR18" s="89"/>
      <c r="BS18" s="89"/>
      <c r="BT18" s="89"/>
      <c r="BU18" s="89"/>
      <c r="BV18" s="89"/>
      <c r="BW18" s="89"/>
      <c r="BX18" s="89"/>
      <c r="BY18" s="89"/>
      <c r="BZ18" s="89"/>
      <c r="CA18" s="89"/>
      <c r="CB18" s="89"/>
      <c r="CC18" s="89"/>
      <c r="CD18" s="89"/>
      <c r="CE18" s="89"/>
      <c r="CF18" s="89"/>
      <c r="CG18" s="89"/>
      <c r="CH18" s="89"/>
      <c r="CI18" s="89"/>
      <c r="CJ18" s="89"/>
      <c r="CK18" s="89"/>
      <c r="CL18" s="89"/>
      <c r="CM18" s="89"/>
      <c r="CN18" s="89"/>
      <c r="CO18" s="89"/>
      <c r="CP18" s="89"/>
      <c r="CQ18" s="89"/>
      <c r="CR18" s="89"/>
      <c r="CS18" s="89"/>
      <c r="CT18" s="89"/>
      <c r="CU18" s="89"/>
      <c r="CV18" s="89"/>
      <c r="CW18" s="89"/>
      <c r="CX18" s="89"/>
      <c r="CY18" s="89"/>
      <c r="CZ18" s="89"/>
      <c r="DA18" s="89"/>
      <c r="DB18" s="89"/>
      <c r="DC18" s="89"/>
      <c r="DD18" s="89"/>
      <c r="DE18" s="89"/>
      <c r="DF18" s="89"/>
      <c r="DG18" s="89"/>
      <c r="DH18" s="89"/>
      <c r="DI18" s="89"/>
      <c r="DJ18" s="89"/>
      <c r="DK18" s="89"/>
      <c r="DL18" s="89"/>
      <c r="DM18" s="89"/>
      <c r="DN18" s="89"/>
      <c r="DO18" s="89"/>
      <c r="DP18" s="89"/>
      <c r="DQ18" s="89"/>
      <c r="DR18" s="89"/>
      <c r="DS18" s="89"/>
      <c r="DT18" s="89"/>
      <c r="DU18" s="89"/>
      <c r="DV18" s="89"/>
      <c r="DW18" s="89"/>
      <c r="DX18" s="89"/>
      <c r="DY18" s="89"/>
      <c r="DZ18" s="89"/>
      <c r="EA18" s="89"/>
      <c r="EB18" s="89"/>
      <c r="EC18" s="89"/>
      <c r="ED18" s="89"/>
      <c r="EE18" s="89"/>
      <c r="EF18" s="89"/>
      <c r="EG18" s="89"/>
      <c r="EH18" s="89"/>
      <c r="EI18" s="89"/>
      <c r="EJ18" s="89"/>
      <c r="EK18" s="89"/>
      <c r="EL18" s="89"/>
      <c r="EM18" s="89"/>
      <c r="EN18" s="89"/>
      <c r="EO18" s="89"/>
      <c r="EP18" s="89"/>
      <c r="EQ18" s="89"/>
      <c r="ER18" s="89"/>
      <c r="ES18" s="89"/>
      <c r="ET18" s="89"/>
      <c r="EU18" s="89"/>
      <c r="EV18" s="89"/>
      <c r="EW18" s="89"/>
      <c r="EX18" s="89"/>
      <c r="EY18" s="89"/>
      <c r="EZ18" s="89"/>
      <c r="FA18" s="89"/>
      <c r="FB18" s="89"/>
      <c r="FC18" s="89"/>
      <c r="FD18" s="89"/>
      <c r="FE18" s="89"/>
      <c r="FF18" s="89"/>
      <c r="FG18" s="89"/>
      <c r="FH18" s="89"/>
      <c r="FI18" s="89"/>
      <c r="FJ18" s="89"/>
      <c r="FK18" s="89"/>
      <c r="FL18" s="89"/>
      <c r="FM18" s="89"/>
      <c r="FN18" s="89"/>
      <c r="FO18" s="89"/>
      <c r="FP18" s="89"/>
      <c r="FQ18" s="89"/>
      <c r="FR18" s="89"/>
      <c r="FS18" s="89"/>
      <c r="FT18" s="89"/>
      <c r="FU18" s="89"/>
      <c r="FV18" s="89"/>
      <c r="FW18" s="89"/>
      <c r="FX18" s="89"/>
      <c r="FY18" s="89"/>
      <c r="FZ18" s="89"/>
      <c r="GA18" s="89"/>
      <c r="GB18" s="89"/>
      <c r="GC18" s="89"/>
      <c r="GD18" s="89"/>
      <c r="GE18" s="89"/>
      <c r="GF18" s="89"/>
      <c r="GG18" s="89"/>
      <c r="GH18" s="89"/>
      <c r="GI18" s="89"/>
      <c r="GJ18" s="89"/>
      <c r="GK18" s="89"/>
      <c r="GL18" s="89"/>
      <c r="GM18" s="89"/>
      <c r="GN18" s="89"/>
      <c r="GO18" s="89"/>
      <c r="GP18" s="89"/>
      <c r="GQ18" s="89"/>
      <c r="GR18" s="89"/>
      <c r="GS18" s="89"/>
      <c r="GT18" s="89"/>
      <c r="GU18" s="89"/>
      <c r="GV18" s="89"/>
      <c r="GW18" s="89"/>
      <c r="GX18" s="89"/>
      <c r="GY18" s="89"/>
      <c r="GZ18" s="89"/>
      <c r="HA18" s="89"/>
      <c r="HB18" s="89"/>
      <c r="HC18" s="89"/>
      <c r="HD18" s="89"/>
      <c r="HE18" s="89"/>
      <c r="HF18" s="89"/>
      <c r="HG18" s="89"/>
      <c r="HH18" s="89"/>
      <c r="HI18" s="89"/>
      <c r="HJ18" s="89"/>
      <c r="HK18" s="89"/>
      <c r="HL18" s="89"/>
      <c r="HM18" s="89"/>
      <c r="HN18" s="89"/>
      <c r="HO18" s="89"/>
      <c r="HP18" s="89"/>
      <c r="HQ18" s="89"/>
      <c r="HR18" s="89"/>
      <c r="HS18" s="89"/>
      <c r="HT18" s="89"/>
      <c r="HU18" s="89"/>
      <c r="HV18" s="89"/>
      <c r="HW18" s="89"/>
      <c r="HX18" s="89"/>
      <c r="HY18" s="89"/>
      <c r="HZ18" s="89"/>
      <c r="IA18" s="89"/>
      <c r="IB18" s="89"/>
      <c r="IC18" s="89"/>
      <c r="ID18" s="89"/>
      <c r="IE18" s="89"/>
      <c r="IF18" s="89"/>
      <c r="IG18" s="89"/>
      <c r="IH18" s="89"/>
      <c r="II18" s="89"/>
      <c r="IJ18" s="89"/>
      <c r="IK18" s="89"/>
    </row>
    <row r="19" spans="1:245" ht="15.75" x14ac:dyDescent="0.25">
      <c r="C19" s="91"/>
      <c r="D19" s="91"/>
      <c r="E19" s="91"/>
      <c r="F19" s="91"/>
      <c r="G19" s="91"/>
      <c r="H19" s="91"/>
    </row>
    <row r="21" spans="1:245" ht="15" customHeight="1" x14ac:dyDescent="0.25">
      <c r="A21" s="146"/>
      <c r="B21" s="146"/>
      <c r="C21" s="146"/>
      <c r="D21" s="146"/>
      <c r="E21" s="146"/>
      <c r="F21" s="146"/>
      <c r="G21" s="146"/>
      <c r="H21" s="146"/>
      <c r="I21" s="146"/>
    </row>
    <row r="22" spans="1:245" ht="15.75" x14ac:dyDescent="0.25">
      <c r="B22" s="95"/>
    </row>
    <row r="23" spans="1:245" ht="15" customHeight="1" x14ac:dyDescent="0.25">
      <c r="A23" s="145"/>
      <c r="B23" s="145"/>
      <c r="C23" s="145"/>
      <c r="D23" s="145"/>
      <c r="E23" s="145"/>
      <c r="F23" s="145"/>
      <c r="G23" s="145"/>
      <c r="H23" s="145"/>
      <c r="I23" s="145"/>
    </row>
    <row r="24" spans="1:245" ht="15" customHeight="1" x14ac:dyDescent="0.25">
      <c r="A24" s="145"/>
      <c r="B24" s="145"/>
      <c r="C24" s="145"/>
      <c r="D24" s="145"/>
      <c r="E24" s="145"/>
      <c r="F24" s="145"/>
      <c r="G24" s="145"/>
      <c r="H24" s="145"/>
      <c r="I24" s="145"/>
    </row>
    <row r="40" ht="12.75" customHeight="1" x14ac:dyDescent="0.25"/>
    <row r="41" ht="12.75" customHeight="1" x14ac:dyDescent="0.25"/>
  </sheetData>
  <mergeCells count="10">
    <mergeCell ref="A8:A15"/>
    <mergeCell ref="A1:J1"/>
    <mergeCell ref="A2:J2"/>
    <mergeCell ref="A6:K6"/>
    <mergeCell ref="A4:K4"/>
    <mergeCell ref="A24:I24"/>
    <mergeCell ref="A21:I21"/>
    <mergeCell ref="A23:I23"/>
    <mergeCell ref="A16:F16"/>
    <mergeCell ref="A17:I17"/>
  </mergeCells>
  <hyperlinks>
    <hyperlink ref="D8" location="Recep_Curitiba!A1" display="Curitiba/PR" xr:uid="{40EBC9F8-4731-4365-8E74-383FF6F96703}"/>
    <hyperlink ref="D9" location="Recep_Londrina!Area_de_impressao" display="Londrina/PR" xr:uid="{C6F28791-1023-499B-B738-FD8F0B9C22D1}"/>
    <hyperlink ref="D10" location="Recep_Shop_Maringá!Area_de_impressao" display="Maringá/PR (Shopping)" xr:uid="{B0FA5F69-BFE3-4510-93D7-B18C06673911}"/>
    <hyperlink ref="D11" location="Recep_Maringá!Area_de_impressao" display="Maringá/PR" xr:uid="{1E3B6701-FCEF-4928-9388-E72AF5834482}"/>
    <hyperlink ref="D12" location="Recep_Ponta_Grossa!Area_de_impressao" display="Ponta Grossa/PR" xr:uid="{845CE097-092A-48B1-BD2A-33F3D52D8890}"/>
    <hyperlink ref="D13" location="Recep_Paranaguá!Area_de_impressao" display="Paranaguá/PR" xr:uid="{35F1A23B-D9AB-4059-8E78-CC2A1D02F41B}"/>
    <hyperlink ref="D14" location="Recep_Guarapuava!Area_de_impressao" display="Guarapuava/PR" xr:uid="{97ACB6F4-6825-4521-94F9-275A418DE9BD}"/>
    <hyperlink ref="D15" location="Telef_Curitiba!Area_de_impressao" display="Curitiba/PR" xr:uid="{5E912E83-0D72-42F9-BC3E-DF8CE5A2CB6B}"/>
  </hyperlinks>
  <printOptions horizontalCentered="1"/>
  <pageMargins left="0.11811023622047245" right="0.11811023622047245" top="1.1811023622047245" bottom="0.78740157480314965" header="0.31496062992125984" footer="0.31496062992125984"/>
  <pageSetup paperSize="9" scale="81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0863F-D3D3-4676-93CA-1612FA8B45A6}">
  <sheetPr>
    <tabColor theme="8"/>
  </sheetPr>
  <dimension ref="A1:J206"/>
  <sheetViews>
    <sheetView zoomScaleNormal="100" zoomScaleSheetLayoutView="120" workbookViewId="0">
      <selection activeCell="C17" sqref="C17:D17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30" t="s">
        <v>0</v>
      </c>
      <c r="B1" s="230"/>
      <c r="C1" s="230"/>
      <c r="D1" s="230"/>
    </row>
    <row r="2" spans="1:6" x14ac:dyDescent="0.25">
      <c r="A2" s="230" t="s">
        <v>15</v>
      </c>
      <c r="B2" s="230"/>
      <c r="C2" s="230"/>
      <c r="D2" s="230"/>
    </row>
    <row r="3" spans="1:6" x14ac:dyDescent="0.25">
      <c r="A3" s="3"/>
      <c r="B3" s="3"/>
      <c r="C3" s="3"/>
      <c r="D3" s="3"/>
    </row>
    <row r="4" spans="1:6" x14ac:dyDescent="0.25">
      <c r="A4" s="107" t="str">
        <f>Proposta_Global!A1</f>
        <v>PREGÃO ELETRÔNICO Nº XX/2023-SR/PR/PR (UG 200364)</v>
      </c>
      <c r="B4" s="3"/>
      <c r="C4" s="3"/>
      <c r="D4" s="3"/>
    </row>
    <row r="5" spans="1:6" x14ac:dyDescent="0.25">
      <c r="A5" s="107" t="str">
        <f>Proposta_Global!A2</f>
        <v>PROCESSO ADMINISTRATIVO Nº 08385.012093/2023-54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31" t="s">
        <v>16</v>
      </c>
      <c r="B7" s="231"/>
      <c r="C7" s="231"/>
      <c r="D7" s="231"/>
    </row>
    <row r="8" spans="1:6" ht="14.45" customHeight="1" x14ac:dyDescent="0.25">
      <c r="A8" s="232" t="s">
        <v>203</v>
      </c>
      <c r="B8" s="232"/>
      <c r="C8" s="232"/>
      <c r="D8" s="232"/>
    </row>
    <row r="9" spans="1:6" ht="14.25" customHeight="1" x14ac:dyDescent="0.25">
      <c r="A9" s="232"/>
      <c r="B9" s="232"/>
      <c r="C9" s="232"/>
      <c r="D9" s="232"/>
    </row>
    <row r="10" spans="1:6" x14ac:dyDescent="0.25">
      <c r="A10" s="62"/>
      <c r="B10" s="62"/>
      <c r="C10" s="62"/>
      <c r="D10" s="62"/>
    </row>
    <row r="11" spans="1:6" x14ac:dyDescent="0.25">
      <c r="A11" s="177" t="s">
        <v>17</v>
      </c>
      <c r="B11" s="177"/>
      <c r="C11" s="177"/>
      <c r="D11" s="177"/>
    </row>
    <row r="12" spans="1:6" x14ac:dyDescent="0.25">
      <c r="A12" s="4"/>
      <c r="B12" s="4"/>
      <c r="C12" s="4"/>
      <c r="D12" s="62"/>
    </row>
    <row r="13" spans="1:6" x14ac:dyDescent="0.25">
      <c r="A13" s="64">
        <v>1</v>
      </c>
      <c r="B13" s="1" t="s">
        <v>18</v>
      </c>
      <c r="C13" s="233" t="s">
        <v>173</v>
      </c>
      <c r="D13" s="234"/>
    </row>
    <row r="14" spans="1:6" x14ac:dyDescent="0.25">
      <c r="A14" s="64">
        <v>2</v>
      </c>
      <c r="B14" s="1" t="s">
        <v>19</v>
      </c>
      <c r="C14" s="223" t="s">
        <v>170</v>
      </c>
      <c r="D14" s="223"/>
    </row>
    <row r="15" spans="1:6" x14ac:dyDescent="0.25">
      <c r="A15" s="64">
        <v>3</v>
      </c>
      <c r="B15" s="5" t="s">
        <v>20</v>
      </c>
      <c r="C15" s="224">
        <f>CCT!D6</f>
        <v>0</v>
      </c>
      <c r="D15" s="225"/>
      <c r="F15" s="42" t="s">
        <v>152</v>
      </c>
    </row>
    <row r="16" spans="1:6" x14ac:dyDescent="0.25">
      <c r="A16" s="6">
        <v>4</v>
      </c>
      <c r="B16" s="7" t="s">
        <v>21</v>
      </c>
      <c r="C16" s="226" t="s">
        <v>171</v>
      </c>
      <c r="D16" s="227"/>
    </row>
    <row r="17" spans="1:7" x14ac:dyDescent="0.25">
      <c r="A17" s="64">
        <v>5</v>
      </c>
      <c r="B17" s="1" t="s">
        <v>123</v>
      </c>
      <c r="C17" s="228"/>
      <c r="D17" s="228"/>
    </row>
    <row r="18" spans="1:7" x14ac:dyDescent="0.25">
      <c r="A18" s="64">
        <v>6</v>
      </c>
      <c r="B18" s="1" t="s">
        <v>22</v>
      </c>
      <c r="C18" s="228"/>
      <c r="D18" s="228"/>
    </row>
    <row r="19" spans="1:7" x14ac:dyDescent="0.25">
      <c r="A19" s="64">
        <v>7</v>
      </c>
      <c r="B19" s="1" t="s">
        <v>23</v>
      </c>
      <c r="C19" s="229"/>
      <c r="D19" s="229"/>
    </row>
    <row r="20" spans="1:7" x14ac:dyDescent="0.25">
      <c r="A20" s="64">
        <v>8</v>
      </c>
      <c r="B20" s="1" t="s">
        <v>24</v>
      </c>
      <c r="C20" s="221" t="s">
        <v>214</v>
      </c>
      <c r="D20" s="221"/>
    </row>
    <row r="21" spans="1:7" ht="15.75" hidden="1" customHeight="1" x14ac:dyDescent="0.25">
      <c r="A21" s="185" t="s">
        <v>83</v>
      </c>
      <c r="B21" s="185"/>
      <c r="C21" s="185"/>
      <c r="D21" s="185"/>
    </row>
    <row r="22" spans="1:7" hidden="1" x14ac:dyDescent="0.25">
      <c r="A22" s="184" t="s">
        <v>84</v>
      </c>
      <c r="B22" s="184"/>
      <c r="C22" s="184"/>
      <c r="D22" s="184"/>
    </row>
    <row r="23" spans="1:7" hidden="1" x14ac:dyDescent="0.25">
      <c r="A23" s="184" t="s">
        <v>107</v>
      </c>
      <c r="B23" s="184"/>
      <c r="C23" s="184"/>
      <c r="D23" s="184"/>
    </row>
    <row r="24" spans="1:7" hidden="1" x14ac:dyDescent="0.25">
      <c r="A24" s="222" t="s">
        <v>85</v>
      </c>
      <c r="B24" s="222"/>
      <c r="C24" s="222"/>
      <c r="D24" s="222"/>
    </row>
    <row r="25" spans="1:7" ht="15.6" hidden="1" customHeight="1" x14ac:dyDescent="0.25">
      <c r="A25" s="183" t="s">
        <v>155</v>
      </c>
      <c r="B25" s="183"/>
      <c r="C25" s="183"/>
      <c r="D25" s="183"/>
      <c r="E25" s="8"/>
      <c r="F25" s="8"/>
      <c r="G25" s="8"/>
    </row>
    <row r="26" spans="1:7" ht="15.6" hidden="1" customHeight="1" x14ac:dyDescent="0.25">
      <c r="A26" s="183" t="s">
        <v>156</v>
      </c>
      <c r="B26" s="183"/>
      <c r="C26" s="183"/>
      <c r="D26" s="18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177" t="s">
        <v>25</v>
      </c>
      <c r="B28" s="177"/>
      <c r="C28" s="177"/>
      <c r="D28" s="177"/>
    </row>
    <row r="29" spans="1:7" x14ac:dyDescent="0.25">
      <c r="A29" s="9"/>
      <c r="B29" s="9"/>
      <c r="C29" s="9"/>
      <c r="D29" s="9"/>
    </row>
    <row r="30" spans="1:7" x14ac:dyDescent="0.25">
      <c r="A30" s="68">
        <v>1</v>
      </c>
      <c r="B30" s="215" t="s">
        <v>26</v>
      </c>
      <c r="C30" s="216"/>
      <c r="D30" s="65" t="s">
        <v>27</v>
      </c>
    </row>
    <row r="31" spans="1:7" x14ac:dyDescent="0.25">
      <c r="A31" s="70" t="s">
        <v>28</v>
      </c>
      <c r="B31" s="217" t="s">
        <v>125</v>
      </c>
      <c r="C31" s="218"/>
      <c r="D31" s="72">
        <f>$C$15/44*40</f>
        <v>0</v>
      </c>
    </row>
    <row r="32" spans="1:7" x14ac:dyDescent="0.25">
      <c r="A32" s="70" t="s">
        <v>29</v>
      </c>
      <c r="B32" s="213" t="s">
        <v>124</v>
      </c>
      <c r="C32" s="214"/>
      <c r="D32" s="71">
        <v>0</v>
      </c>
    </row>
    <row r="33" spans="1:7" x14ac:dyDescent="0.25">
      <c r="A33" s="70" t="s">
        <v>30</v>
      </c>
      <c r="B33" s="219" t="s">
        <v>129</v>
      </c>
      <c r="C33" s="220"/>
      <c r="D33" s="71">
        <v>0</v>
      </c>
    </row>
    <row r="34" spans="1:7" x14ac:dyDescent="0.25">
      <c r="A34" s="70" t="s">
        <v>46</v>
      </c>
      <c r="B34" s="211" t="s">
        <v>126</v>
      </c>
      <c r="C34" s="212"/>
      <c r="D34" s="71">
        <v>0</v>
      </c>
    </row>
    <row r="35" spans="1:7" x14ac:dyDescent="0.25">
      <c r="A35" s="70" t="s">
        <v>31</v>
      </c>
      <c r="B35" s="211" t="s">
        <v>127</v>
      </c>
      <c r="C35" s="212"/>
      <c r="D35" s="71">
        <v>0</v>
      </c>
    </row>
    <row r="36" spans="1:7" x14ac:dyDescent="0.25">
      <c r="A36" s="70" t="s">
        <v>32</v>
      </c>
      <c r="B36" s="213" t="s">
        <v>128</v>
      </c>
      <c r="C36" s="214"/>
      <c r="D36" s="73">
        <v>0</v>
      </c>
    </row>
    <row r="37" spans="1:7" x14ac:dyDescent="0.25">
      <c r="A37" s="70" t="s">
        <v>33</v>
      </c>
      <c r="B37" s="213" t="s">
        <v>226</v>
      </c>
      <c r="C37" s="214"/>
      <c r="D37" s="73">
        <f>CCT!D7</f>
        <v>0</v>
      </c>
    </row>
    <row r="38" spans="1:7" x14ac:dyDescent="0.25">
      <c r="A38" s="174" t="s">
        <v>2</v>
      </c>
      <c r="B38" s="201"/>
      <c r="C38" s="175"/>
      <c r="D38" s="74">
        <f>SUM(D31:D37)</f>
        <v>0</v>
      </c>
    </row>
    <row r="39" spans="1:7" ht="15.75" hidden="1" customHeight="1" x14ac:dyDescent="0.25">
      <c r="A39" s="185" t="s">
        <v>83</v>
      </c>
      <c r="B39" s="185"/>
      <c r="C39" s="185"/>
      <c r="D39" s="185"/>
    </row>
    <row r="40" spans="1:7" hidden="1" x14ac:dyDescent="0.25">
      <c r="A40" s="183" t="s">
        <v>108</v>
      </c>
      <c r="B40" s="183"/>
      <c r="C40" s="183"/>
      <c r="D40" s="183"/>
    </row>
    <row r="41" spans="1:7" hidden="1" x14ac:dyDescent="0.25">
      <c r="A41" s="183" t="s">
        <v>154</v>
      </c>
      <c r="B41" s="183"/>
      <c r="C41" s="183"/>
      <c r="D41" s="18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177" t="s">
        <v>35</v>
      </c>
      <c r="B43" s="177"/>
      <c r="C43" s="177"/>
      <c r="D43" s="177"/>
    </row>
    <row r="44" spans="1:7" ht="15.75" hidden="1" customHeight="1" x14ac:dyDescent="0.25">
      <c r="A44" s="185" t="s">
        <v>83</v>
      </c>
      <c r="B44" s="185"/>
      <c r="C44" s="185"/>
      <c r="D44" s="185"/>
    </row>
    <row r="45" spans="1:7" ht="15.75" hidden="1" customHeight="1" x14ac:dyDescent="0.25">
      <c r="A45" s="183" t="s">
        <v>86</v>
      </c>
      <c r="B45" s="183"/>
      <c r="C45" s="183"/>
      <c r="D45" s="183"/>
    </row>
    <row r="46" spans="1:7" hidden="1" x14ac:dyDescent="0.25">
      <c r="A46" s="183"/>
      <c r="B46" s="183"/>
      <c r="C46" s="183"/>
      <c r="D46" s="183"/>
    </row>
    <row r="47" spans="1:7" ht="15.75" hidden="1" customHeight="1" x14ac:dyDescent="0.25">
      <c r="A47" s="183" t="s">
        <v>87</v>
      </c>
      <c r="B47" s="183"/>
      <c r="C47" s="183"/>
      <c r="D47" s="183"/>
    </row>
    <row r="48" spans="1:7" x14ac:dyDescent="0.25">
      <c r="A48" s="13"/>
      <c r="B48" s="9"/>
      <c r="C48" s="9"/>
      <c r="D48" s="9"/>
    </row>
    <row r="49" spans="1:8" x14ac:dyDescent="0.25">
      <c r="A49" s="199" t="s">
        <v>36</v>
      </c>
      <c r="B49" s="199"/>
      <c r="C49" s="199"/>
      <c r="D49" s="199"/>
    </row>
    <row r="50" spans="1:8" x14ac:dyDescent="0.25">
      <c r="A50" s="9"/>
      <c r="B50" s="9"/>
      <c r="C50" s="9"/>
      <c r="D50" s="9"/>
    </row>
    <row r="51" spans="1:8" x14ac:dyDescent="0.25">
      <c r="A51" s="68" t="s">
        <v>37</v>
      </c>
      <c r="B51" s="68" t="s">
        <v>38</v>
      </c>
      <c r="C51" s="68" t="s">
        <v>39</v>
      </c>
      <c r="D51" s="68" t="s">
        <v>27</v>
      </c>
    </row>
    <row r="52" spans="1:8" x14ac:dyDescent="0.25">
      <c r="A52" s="70" t="s">
        <v>28</v>
      </c>
      <c r="B52" s="10" t="s">
        <v>40</v>
      </c>
      <c r="C52" s="30">
        <f>1/12</f>
        <v>8.3333333333333329E-2</v>
      </c>
      <c r="D52" s="14">
        <f>$D$38*C52</f>
        <v>0</v>
      </c>
    </row>
    <row r="53" spans="1:8" x14ac:dyDescent="0.25">
      <c r="A53" s="70" t="s">
        <v>29</v>
      </c>
      <c r="B53" s="10" t="s">
        <v>41</v>
      </c>
      <c r="C53" s="75">
        <v>0.121</v>
      </c>
      <c r="D53" s="14">
        <f>$D$38*C53</f>
        <v>0</v>
      </c>
    </row>
    <row r="54" spans="1:8" x14ac:dyDescent="0.25">
      <c r="A54" s="189" t="s">
        <v>7</v>
      </c>
      <c r="B54" s="189"/>
      <c r="C54" s="70"/>
      <c r="D54" s="49">
        <f>SUM(D52:D53)</f>
        <v>0</v>
      </c>
      <c r="H54" s="15"/>
    </row>
    <row r="55" spans="1:8" ht="15.75" hidden="1" customHeight="1" x14ac:dyDescent="0.25">
      <c r="A55" s="185" t="s">
        <v>83</v>
      </c>
      <c r="B55" s="185"/>
      <c r="C55" s="185"/>
      <c r="D55" s="185"/>
    </row>
    <row r="56" spans="1:8" ht="32.25" hidden="1" customHeight="1" x14ac:dyDescent="0.25">
      <c r="A56" s="183" t="s">
        <v>117</v>
      </c>
      <c r="B56" s="183"/>
      <c r="C56" s="183"/>
      <c r="D56" s="183"/>
    </row>
    <row r="57" spans="1:8" hidden="1" x14ac:dyDescent="0.25">
      <c r="A57" s="183" t="s">
        <v>130</v>
      </c>
      <c r="B57" s="183"/>
      <c r="C57" s="183"/>
      <c r="D57" s="183"/>
    </row>
    <row r="58" spans="1:8" x14ac:dyDescent="0.25">
      <c r="A58" s="9"/>
      <c r="B58" s="9"/>
      <c r="C58" s="9"/>
      <c r="D58" s="9"/>
    </row>
    <row r="59" spans="1:8" x14ac:dyDescent="0.25">
      <c r="A59" s="210" t="s">
        <v>42</v>
      </c>
      <c r="B59" s="210"/>
      <c r="C59" s="210"/>
      <c r="D59" s="210"/>
    </row>
    <row r="60" spans="1:8" x14ac:dyDescent="0.25">
      <c r="A60" s="16"/>
      <c r="B60" s="16"/>
      <c r="C60" s="16"/>
      <c r="D60" s="16"/>
    </row>
    <row r="61" spans="1:8" x14ac:dyDescent="0.25">
      <c r="A61" s="179" t="s">
        <v>131</v>
      </c>
      <c r="B61" s="179"/>
      <c r="C61" s="17">
        <f>$D$38+$D$54</f>
        <v>0</v>
      </c>
      <c r="D61" s="9"/>
    </row>
    <row r="62" spans="1:8" x14ac:dyDescent="0.25">
      <c r="A62" s="68" t="s">
        <v>43</v>
      </c>
      <c r="B62" s="68" t="s">
        <v>44</v>
      </c>
      <c r="C62" s="68" t="s">
        <v>39</v>
      </c>
      <c r="D62" s="68" t="s">
        <v>27</v>
      </c>
    </row>
    <row r="63" spans="1:8" x14ac:dyDescent="0.25">
      <c r="A63" s="70" t="s">
        <v>28</v>
      </c>
      <c r="B63" s="10" t="s">
        <v>3</v>
      </c>
      <c r="C63" s="44">
        <v>0.2</v>
      </c>
      <c r="D63" s="45">
        <f>$C$61*C63</f>
        <v>0</v>
      </c>
    </row>
    <row r="64" spans="1:8" x14ac:dyDescent="0.25">
      <c r="A64" s="70" t="s">
        <v>29</v>
      </c>
      <c r="B64" s="10" t="s">
        <v>45</v>
      </c>
      <c r="C64" s="19">
        <v>2.5000000000000001E-2</v>
      </c>
      <c r="D64" s="18">
        <f t="shared" ref="D64:D70" si="0">$C$61*C64</f>
        <v>0</v>
      </c>
    </row>
    <row r="65" spans="1:8" x14ac:dyDescent="0.25">
      <c r="A65" s="70" t="s">
        <v>30</v>
      </c>
      <c r="B65" s="20" t="s">
        <v>78</v>
      </c>
      <c r="C65" s="21">
        <v>0.03</v>
      </c>
      <c r="D65" s="43">
        <f t="shared" si="0"/>
        <v>0</v>
      </c>
    </row>
    <row r="66" spans="1:8" x14ac:dyDescent="0.25">
      <c r="A66" s="70" t="s">
        <v>46</v>
      </c>
      <c r="B66" s="10" t="s">
        <v>47</v>
      </c>
      <c r="C66" s="19">
        <v>1.4999999999999999E-2</v>
      </c>
      <c r="D66" s="18">
        <f t="shared" si="0"/>
        <v>0</v>
      </c>
    </row>
    <row r="67" spans="1:8" x14ac:dyDescent="0.25">
      <c r="A67" s="70" t="s">
        <v>31</v>
      </c>
      <c r="B67" s="10" t="s">
        <v>48</v>
      </c>
      <c r="C67" s="19">
        <v>0.01</v>
      </c>
      <c r="D67" s="18">
        <f t="shared" si="0"/>
        <v>0</v>
      </c>
    </row>
    <row r="68" spans="1:8" x14ac:dyDescent="0.25">
      <c r="A68" s="70" t="s">
        <v>32</v>
      </c>
      <c r="B68" s="10" t="s">
        <v>4</v>
      </c>
      <c r="C68" s="19">
        <v>6.0000000000000001E-3</v>
      </c>
      <c r="D68" s="18">
        <f t="shared" si="0"/>
        <v>0</v>
      </c>
    </row>
    <row r="69" spans="1:8" x14ac:dyDescent="0.25">
      <c r="A69" s="70" t="s">
        <v>33</v>
      </c>
      <c r="B69" s="10" t="s">
        <v>5</v>
      </c>
      <c r="C69" s="19">
        <v>2E-3</v>
      </c>
      <c r="D69" s="18">
        <f t="shared" si="0"/>
        <v>0</v>
      </c>
    </row>
    <row r="70" spans="1:8" x14ac:dyDescent="0.25">
      <c r="A70" s="70" t="s">
        <v>34</v>
      </c>
      <c r="B70" s="10" t="s">
        <v>6</v>
      </c>
      <c r="C70" s="19">
        <v>0.08</v>
      </c>
      <c r="D70" s="18">
        <f t="shared" si="0"/>
        <v>0</v>
      </c>
      <c r="F70" s="22"/>
    </row>
    <row r="71" spans="1:8" x14ac:dyDescent="0.25">
      <c r="A71" s="189" t="s">
        <v>49</v>
      </c>
      <c r="B71" s="189"/>
      <c r="C71" s="23">
        <f>SUM(C63:C70)</f>
        <v>0.36800000000000005</v>
      </c>
      <c r="D71" s="49">
        <f>SUM(D63:D70)</f>
        <v>0</v>
      </c>
    </row>
    <row r="72" spans="1:8" ht="15.75" hidden="1" customHeight="1" x14ac:dyDescent="0.25">
      <c r="A72" s="185" t="s">
        <v>83</v>
      </c>
      <c r="B72" s="185"/>
      <c r="C72" s="185"/>
      <c r="D72" s="185"/>
    </row>
    <row r="73" spans="1:8" hidden="1" x14ac:dyDescent="0.25">
      <c r="A73" s="184" t="s">
        <v>88</v>
      </c>
      <c r="B73" s="184"/>
      <c r="C73" s="184"/>
      <c r="D73" s="184"/>
    </row>
    <row r="74" spans="1:8" ht="14.45" hidden="1" customHeight="1" x14ac:dyDescent="0.25">
      <c r="A74" s="183" t="s">
        <v>89</v>
      </c>
      <c r="B74" s="183"/>
      <c r="C74" s="183"/>
      <c r="D74" s="183"/>
      <c r="E74" s="24"/>
      <c r="F74" s="24"/>
      <c r="G74" s="24"/>
      <c r="H74" s="24"/>
    </row>
    <row r="75" spans="1:8" hidden="1" x14ac:dyDescent="0.25">
      <c r="A75" s="183"/>
      <c r="B75" s="183"/>
      <c r="C75" s="183"/>
      <c r="D75" s="183"/>
    </row>
    <row r="76" spans="1:8" ht="14.45" hidden="1" customHeight="1" x14ac:dyDescent="0.25">
      <c r="A76" s="183" t="s">
        <v>90</v>
      </c>
      <c r="B76" s="183"/>
      <c r="C76" s="183"/>
      <c r="D76" s="183"/>
      <c r="E76" s="12"/>
      <c r="F76" s="12"/>
      <c r="G76" s="12"/>
      <c r="H76" s="12"/>
    </row>
    <row r="77" spans="1:8" ht="14.45" hidden="1" customHeight="1" x14ac:dyDescent="0.25">
      <c r="A77" s="183"/>
      <c r="B77" s="183"/>
      <c r="C77" s="183"/>
      <c r="D77" s="183"/>
      <c r="E77" s="12"/>
      <c r="F77" s="12"/>
      <c r="G77" s="12"/>
      <c r="H77" s="12"/>
    </row>
    <row r="78" spans="1:8" ht="14.45" hidden="1" customHeight="1" x14ac:dyDescent="0.25">
      <c r="A78" s="183" t="s">
        <v>91</v>
      </c>
      <c r="B78" s="183"/>
      <c r="C78" s="183"/>
      <c r="D78" s="183"/>
      <c r="E78" s="24"/>
      <c r="F78" s="24"/>
      <c r="G78" s="24"/>
      <c r="H78" s="24"/>
    </row>
    <row r="79" spans="1:8" ht="15.75" hidden="1" customHeight="1" x14ac:dyDescent="0.25">
      <c r="A79" s="208" t="s">
        <v>92</v>
      </c>
      <c r="B79" s="208"/>
      <c r="C79" s="208"/>
      <c r="D79" s="208"/>
      <c r="E79" s="12"/>
      <c r="F79" s="12"/>
      <c r="G79" s="12"/>
      <c r="H79" s="12"/>
    </row>
    <row r="80" spans="1:8" hidden="1" x14ac:dyDescent="0.25">
      <c r="A80" s="208"/>
      <c r="B80" s="208"/>
      <c r="C80" s="208"/>
      <c r="D80" s="208"/>
      <c r="E80" s="12"/>
      <c r="F80" s="12"/>
      <c r="G80" s="12"/>
      <c r="H80" s="12"/>
    </row>
    <row r="81" spans="1:8" s="52" customFormat="1" hidden="1" x14ac:dyDescent="0.25">
      <c r="A81" s="52" t="s">
        <v>132</v>
      </c>
      <c r="E81" s="12"/>
      <c r="F81" s="12"/>
      <c r="G81" s="12"/>
      <c r="H81" s="12"/>
    </row>
    <row r="82" spans="1:8" hidden="1" x14ac:dyDescent="0.25">
      <c r="A82" s="184" t="s">
        <v>93</v>
      </c>
      <c r="B82" s="184"/>
      <c r="C82" s="184"/>
      <c r="D82" s="184"/>
      <c r="E82" s="12"/>
      <c r="F82" s="12"/>
      <c r="G82" s="12"/>
      <c r="H82" s="12"/>
    </row>
    <row r="83" spans="1:8" hidden="1" x14ac:dyDescent="0.25">
      <c r="A83" s="184" t="s">
        <v>133</v>
      </c>
      <c r="B83" s="184"/>
      <c r="C83" s="184"/>
      <c r="D83" s="184"/>
      <c r="E83" s="12"/>
      <c r="F83" s="12"/>
      <c r="G83" s="12"/>
      <c r="H83" s="12"/>
    </row>
    <row r="84" spans="1:8" ht="30.95" hidden="1" customHeight="1" x14ac:dyDescent="0.25">
      <c r="A84" s="209" t="s">
        <v>134</v>
      </c>
      <c r="B84" s="209"/>
      <c r="C84" s="209"/>
      <c r="D84" s="209"/>
    </row>
    <row r="85" spans="1:8" ht="16.5" thickBot="1" x14ac:dyDescent="0.3">
      <c r="A85" s="25"/>
      <c r="B85" s="25"/>
      <c r="C85" s="25"/>
      <c r="D85" s="25"/>
    </row>
    <row r="86" spans="1:8" ht="16.5" thickBot="1" x14ac:dyDescent="0.3">
      <c r="A86" s="199" t="s">
        <v>50</v>
      </c>
      <c r="B86" s="199"/>
      <c r="C86" s="199"/>
      <c r="D86" s="199"/>
      <c r="F86" s="204" t="s">
        <v>207</v>
      </c>
      <c r="G86" s="205"/>
    </row>
    <row r="87" spans="1:8" x14ac:dyDescent="0.25">
      <c r="A87" s="9"/>
      <c r="B87" s="9"/>
      <c r="C87" s="9"/>
      <c r="D87" s="9"/>
      <c r="F87" s="53" t="s">
        <v>135</v>
      </c>
      <c r="G87" s="119">
        <f>CCT!D8</f>
        <v>0</v>
      </c>
    </row>
    <row r="88" spans="1:8" x14ac:dyDescent="0.25">
      <c r="A88" s="68" t="s">
        <v>51</v>
      </c>
      <c r="B88" s="68" t="s">
        <v>52</v>
      </c>
      <c r="C88" s="68" t="s">
        <v>1</v>
      </c>
      <c r="D88" s="68" t="s">
        <v>27</v>
      </c>
      <c r="F88" s="54" t="s">
        <v>136</v>
      </c>
      <c r="G88" s="114">
        <v>1</v>
      </c>
    </row>
    <row r="89" spans="1:8" x14ac:dyDescent="0.25">
      <c r="A89" s="70" t="s">
        <v>28</v>
      </c>
      <c r="B89" s="10" t="s">
        <v>147</v>
      </c>
      <c r="C89" s="85">
        <f>G102</f>
        <v>0</v>
      </c>
      <c r="D89" s="127" t="str">
        <f>G107</f>
        <v/>
      </c>
      <c r="F89" s="54" t="s">
        <v>137</v>
      </c>
      <c r="G89" s="117">
        <f>G87*G88</f>
        <v>0</v>
      </c>
    </row>
    <row r="90" spans="1:8" ht="16.5" thickBot="1" x14ac:dyDescent="0.3">
      <c r="A90" s="26" t="s">
        <v>29</v>
      </c>
      <c r="B90" s="11" t="s">
        <v>158</v>
      </c>
      <c r="C90" s="77">
        <f>G87</f>
        <v>0</v>
      </c>
      <c r="D90" s="56">
        <f>$G$91</f>
        <v>0</v>
      </c>
      <c r="F90" s="115" t="s">
        <v>157</v>
      </c>
      <c r="G90" s="118">
        <f>G89*20%</f>
        <v>0</v>
      </c>
    </row>
    <row r="91" spans="1:8" ht="16.5" thickBot="1" x14ac:dyDescent="0.3">
      <c r="A91" s="26" t="s">
        <v>30</v>
      </c>
      <c r="B91" s="11" t="s">
        <v>160</v>
      </c>
      <c r="C91" s="77">
        <f>CCT!D10</f>
        <v>0</v>
      </c>
      <c r="D91" s="56">
        <f>$C$91</f>
        <v>0</v>
      </c>
      <c r="F91" s="55" t="s">
        <v>138</v>
      </c>
      <c r="G91" s="116">
        <f>G89-G90</f>
        <v>0</v>
      </c>
    </row>
    <row r="92" spans="1:8" x14ac:dyDescent="0.25">
      <c r="A92" s="26" t="s">
        <v>46</v>
      </c>
      <c r="B92" s="11" t="s">
        <v>159</v>
      </c>
      <c r="C92" s="77">
        <f>CCT!D9</f>
        <v>0</v>
      </c>
      <c r="D92" s="56">
        <f>$C$92</f>
        <v>0</v>
      </c>
      <c r="F92" s="123"/>
      <c r="G92" s="123"/>
    </row>
    <row r="93" spans="1:8" x14ac:dyDescent="0.25">
      <c r="A93" s="26" t="s">
        <v>31</v>
      </c>
      <c r="B93" s="11" t="s">
        <v>148</v>
      </c>
      <c r="C93" s="66"/>
      <c r="D93" s="56">
        <v>0</v>
      </c>
      <c r="F93" s="207"/>
      <c r="G93" s="207"/>
    </row>
    <row r="94" spans="1:8" x14ac:dyDescent="0.25">
      <c r="A94" s="26" t="s">
        <v>32</v>
      </c>
      <c r="B94" s="11" t="s">
        <v>204</v>
      </c>
      <c r="C94" s="69"/>
      <c r="D94" s="57">
        <v>0</v>
      </c>
      <c r="F94" s="123"/>
      <c r="G94" s="121"/>
      <c r="H94" s="42"/>
    </row>
    <row r="95" spans="1:8" x14ac:dyDescent="0.25">
      <c r="A95" s="189" t="s">
        <v>2</v>
      </c>
      <c r="B95" s="189"/>
      <c r="C95" s="189"/>
      <c r="D95" s="83">
        <f>SUM(D89:D94)</f>
        <v>0</v>
      </c>
      <c r="F95" s="123"/>
      <c r="G95" s="124"/>
    </row>
    <row r="96" spans="1:8" hidden="1" x14ac:dyDescent="0.25">
      <c r="A96" s="185" t="s">
        <v>83</v>
      </c>
      <c r="B96" s="185"/>
      <c r="C96" s="185"/>
      <c r="D96" s="185"/>
      <c r="F96" s="123"/>
      <c r="G96" s="121"/>
    </row>
    <row r="97" spans="1:8" ht="15.75" hidden="1" customHeight="1" x14ac:dyDescent="0.25">
      <c r="A97" s="183" t="s">
        <v>94</v>
      </c>
      <c r="B97" s="183"/>
      <c r="C97" s="183"/>
      <c r="D97" s="183"/>
      <c r="F97" s="123"/>
      <c r="G97" s="121"/>
    </row>
    <row r="98" spans="1:8" ht="30" hidden="1" customHeight="1" x14ac:dyDescent="0.25">
      <c r="A98" s="183" t="s">
        <v>95</v>
      </c>
      <c r="B98" s="183"/>
      <c r="C98" s="183"/>
      <c r="D98" s="183"/>
      <c r="F98" s="125"/>
      <c r="G98" s="121"/>
    </row>
    <row r="99" spans="1:8" ht="18" hidden="1" customHeight="1" x14ac:dyDescent="0.25">
      <c r="A99" s="183" t="s">
        <v>206</v>
      </c>
      <c r="B99" s="183"/>
      <c r="C99" s="183"/>
      <c r="D99" s="183"/>
      <c r="E99" s="12"/>
      <c r="F99" s="126"/>
      <c r="G99" s="122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199" t="s">
        <v>53</v>
      </c>
      <c r="B101" s="199"/>
      <c r="C101" s="199"/>
      <c r="D101" s="199"/>
      <c r="F101" s="204" t="s">
        <v>208</v>
      </c>
      <c r="G101" s="205"/>
    </row>
    <row r="102" spans="1:8" x14ac:dyDescent="0.25">
      <c r="A102" s="9"/>
      <c r="B102" s="9"/>
      <c r="C102" s="9"/>
      <c r="D102" s="9"/>
      <c r="F102" s="53" t="s">
        <v>139</v>
      </c>
      <c r="G102" s="113">
        <f>VT!D6</f>
        <v>0</v>
      </c>
      <c r="H102" s="42" t="s">
        <v>162</v>
      </c>
    </row>
    <row r="103" spans="1:8" x14ac:dyDescent="0.25">
      <c r="A103" s="68">
        <v>2</v>
      </c>
      <c r="B103" s="68" t="s">
        <v>54</v>
      </c>
      <c r="C103" s="178" t="s">
        <v>27</v>
      </c>
      <c r="D103" s="178"/>
      <c r="F103" s="54" t="s">
        <v>205</v>
      </c>
      <c r="G103" s="114">
        <v>2</v>
      </c>
    </row>
    <row r="104" spans="1:8" x14ac:dyDescent="0.25">
      <c r="A104" s="70" t="s">
        <v>37</v>
      </c>
      <c r="B104" s="10" t="s">
        <v>38</v>
      </c>
      <c r="C104" s="206">
        <f>D54</f>
        <v>0</v>
      </c>
      <c r="D104" s="206"/>
      <c r="F104" s="54" t="s">
        <v>140</v>
      </c>
      <c r="G104" s="117">
        <v>22</v>
      </c>
    </row>
    <row r="105" spans="1:8" x14ac:dyDescent="0.25">
      <c r="A105" s="70" t="s">
        <v>43</v>
      </c>
      <c r="B105" s="10" t="s">
        <v>44</v>
      </c>
      <c r="C105" s="173">
        <f>D71</f>
        <v>0</v>
      </c>
      <c r="D105" s="173"/>
      <c r="F105" s="54" t="s">
        <v>141</v>
      </c>
      <c r="G105" s="117">
        <f>G102*G103*G104</f>
        <v>0</v>
      </c>
    </row>
    <row r="106" spans="1:8" ht="16.5" thickBot="1" x14ac:dyDescent="0.3">
      <c r="A106" s="70" t="s">
        <v>51</v>
      </c>
      <c r="B106" s="10" t="s">
        <v>52</v>
      </c>
      <c r="C106" s="173">
        <f>D95</f>
        <v>0</v>
      </c>
      <c r="D106" s="173"/>
      <c r="F106" s="76" t="s">
        <v>142</v>
      </c>
      <c r="G106" s="117">
        <f>D31*6%</f>
        <v>0</v>
      </c>
    </row>
    <row r="107" spans="1:8" ht="16.5" thickBot="1" x14ac:dyDescent="0.3">
      <c r="A107" s="174" t="s">
        <v>2</v>
      </c>
      <c r="B107" s="175"/>
      <c r="C107" s="190">
        <f>SUM(C104:C106)</f>
        <v>0</v>
      </c>
      <c r="D107" s="190"/>
      <c r="F107" s="55" t="s">
        <v>138</v>
      </c>
      <c r="G107" s="116" t="str">
        <f>IF(G102=0,"",G105-G106)</f>
        <v/>
      </c>
      <c r="H107" s="12"/>
    </row>
    <row r="108" spans="1:8" x14ac:dyDescent="0.25">
      <c r="A108" s="9"/>
      <c r="B108" s="9"/>
      <c r="C108" s="9"/>
      <c r="D108" s="9"/>
    </row>
    <row r="109" spans="1:8" x14ac:dyDescent="0.25">
      <c r="A109" s="9"/>
      <c r="B109" s="9"/>
      <c r="C109" s="9"/>
      <c r="D109" s="9"/>
    </row>
    <row r="110" spans="1:8" x14ac:dyDescent="0.25">
      <c r="A110" s="177" t="s">
        <v>12</v>
      </c>
      <c r="B110" s="177"/>
      <c r="C110" s="177"/>
      <c r="D110" s="177"/>
    </row>
    <row r="111" spans="1:8" x14ac:dyDescent="0.25">
      <c r="A111" s="4"/>
      <c r="B111" s="4"/>
      <c r="C111" s="4"/>
      <c r="D111" s="4"/>
    </row>
    <row r="112" spans="1:8" x14ac:dyDescent="0.25">
      <c r="A112" s="202" t="s">
        <v>109</v>
      </c>
      <c r="B112" s="202"/>
      <c r="C112" s="27">
        <f>D38+C107-SUM(D63:D69)</f>
        <v>0</v>
      </c>
      <c r="D112" s="12"/>
      <c r="F112" s="28"/>
    </row>
    <row r="113" spans="1:9" x14ac:dyDescent="0.25">
      <c r="A113" s="203" t="s">
        <v>110</v>
      </c>
      <c r="B113" s="203"/>
      <c r="C113" s="27">
        <f>D38+C107</f>
        <v>0</v>
      </c>
      <c r="D113" s="12"/>
      <c r="F113" s="22"/>
    </row>
    <row r="114" spans="1:9" x14ac:dyDescent="0.25">
      <c r="A114" s="68">
        <v>3</v>
      </c>
      <c r="B114" s="68" t="s">
        <v>55</v>
      </c>
      <c r="C114" s="68" t="s">
        <v>56</v>
      </c>
      <c r="D114" s="68" t="s">
        <v>27</v>
      </c>
    </row>
    <row r="115" spans="1:9" x14ac:dyDescent="0.25">
      <c r="A115" s="70" t="s">
        <v>28</v>
      </c>
      <c r="B115" s="103" t="s">
        <v>57</v>
      </c>
      <c r="C115" s="75">
        <f>(1/12)*5%</f>
        <v>4.1666666666666666E-3</v>
      </c>
      <c r="D115" s="57">
        <f>C112*C115</f>
        <v>0</v>
      </c>
      <c r="F115" s="22"/>
    </row>
    <row r="116" spans="1:9" x14ac:dyDescent="0.25">
      <c r="A116" s="70" t="s">
        <v>29</v>
      </c>
      <c r="B116" s="29" t="s">
        <v>58</v>
      </c>
      <c r="C116" s="30">
        <v>0.08</v>
      </c>
      <c r="D116" s="14">
        <f>D115*$C$116</f>
        <v>0</v>
      </c>
      <c r="I116" s="31"/>
    </row>
    <row r="117" spans="1:9" x14ac:dyDescent="0.25">
      <c r="A117" s="70" t="s">
        <v>30</v>
      </c>
      <c r="B117" s="29" t="s">
        <v>167</v>
      </c>
      <c r="C117" s="30">
        <v>0.02</v>
      </c>
      <c r="D117" s="14">
        <f>C117*D115</f>
        <v>0</v>
      </c>
      <c r="E117" s="22"/>
      <c r="F117" s="31"/>
    </row>
    <row r="118" spans="1:9" x14ac:dyDescent="0.25">
      <c r="A118" s="70" t="s">
        <v>46</v>
      </c>
      <c r="B118" s="29" t="s">
        <v>59</v>
      </c>
      <c r="C118" s="75">
        <f>7/30/12</f>
        <v>1.9444444444444445E-2</v>
      </c>
      <c r="D118" s="14">
        <f>C113*C118</f>
        <v>0</v>
      </c>
      <c r="F118" s="22"/>
    </row>
    <row r="119" spans="1:9" x14ac:dyDescent="0.25">
      <c r="A119" s="70" t="s">
        <v>31</v>
      </c>
      <c r="B119" s="29" t="s">
        <v>169</v>
      </c>
      <c r="C119" s="30">
        <f>$C$71</f>
        <v>0.36800000000000005</v>
      </c>
      <c r="D119" s="14">
        <f>D118*C119</f>
        <v>0</v>
      </c>
    </row>
    <row r="120" spans="1:9" x14ac:dyDescent="0.25">
      <c r="A120" s="70" t="s">
        <v>32</v>
      </c>
      <c r="B120" s="29" t="s">
        <v>144</v>
      </c>
      <c r="C120" s="30">
        <v>0.02</v>
      </c>
      <c r="D120" s="14">
        <f>D118*$C$120</f>
        <v>0</v>
      </c>
    </row>
    <row r="121" spans="1:9" x14ac:dyDescent="0.25">
      <c r="A121" s="189" t="s">
        <v>2</v>
      </c>
      <c r="B121" s="189"/>
      <c r="C121" s="30"/>
      <c r="D121" s="49">
        <f>SUM(D115:D120)</f>
        <v>0</v>
      </c>
      <c r="F121" s="12"/>
      <c r="G121" s="12"/>
    </row>
    <row r="122" spans="1:9" hidden="1" x14ac:dyDescent="0.25">
      <c r="A122" s="185" t="s">
        <v>83</v>
      </c>
      <c r="B122" s="185"/>
      <c r="C122" s="185"/>
      <c r="D122" s="185"/>
      <c r="F122" s="12"/>
      <c r="G122" s="12"/>
    </row>
    <row r="123" spans="1:9" ht="31.5" hidden="1" customHeight="1" x14ac:dyDescent="0.25">
      <c r="A123" s="183" t="s">
        <v>96</v>
      </c>
      <c r="B123" s="183"/>
      <c r="C123" s="183"/>
      <c r="D123" s="183"/>
      <c r="F123" s="12"/>
      <c r="G123" s="12"/>
    </row>
    <row r="124" spans="1:9" ht="28.5" hidden="1" customHeight="1" x14ac:dyDescent="0.25">
      <c r="A124" s="183" t="s">
        <v>97</v>
      </c>
      <c r="B124" s="183"/>
      <c r="C124" s="183"/>
      <c r="D124" s="183"/>
      <c r="E124" s="12"/>
      <c r="H124" s="12"/>
    </row>
    <row r="125" spans="1:9" ht="31.5" hidden="1" customHeight="1" x14ac:dyDescent="0.25">
      <c r="A125" s="183" t="s">
        <v>143</v>
      </c>
      <c r="B125" s="183"/>
      <c r="C125" s="183"/>
      <c r="D125" s="18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177" t="s">
        <v>60</v>
      </c>
      <c r="B127" s="177"/>
      <c r="C127" s="177"/>
      <c r="D127" s="177"/>
    </row>
    <row r="128" spans="1:9" ht="14.45" hidden="1" customHeight="1" x14ac:dyDescent="0.25">
      <c r="A128" s="185" t="s">
        <v>83</v>
      </c>
      <c r="B128" s="185"/>
      <c r="C128" s="185"/>
      <c r="D128" s="185"/>
    </row>
    <row r="129" spans="1:10" ht="39.75" hidden="1" customHeight="1" x14ac:dyDescent="0.25">
      <c r="A129" s="198" t="s">
        <v>98</v>
      </c>
      <c r="B129" s="198"/>
      <c r="C129" s="198"/>
      <c r="D129" s="198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199" t="s">
        <v>61</v>
      </c>
      <c r="B131" s="199"/>
      <c r="C131" s="199"/>
      <c r="D131" s="199"/>
    </row>
    <row r="132" spans="1:10" x14ac:dyDescent="0.25">
      <c r="A132" s="4"/>
      <c r="B132" s="4"/>
      <c r="C132" s="4"/>
      <c r="D132" s="4"/>
    </row>
    <row r="133" spans="1:10" x14ac:dyDescent="0.25">
      <c r="A133" s="200" t="s">
        <v>111</v>
      </c>
      <c r="B133" s="200"/>
      <c r="C133" s="17">
        <f>D38+C107+D121</f>
        <v>0</v>
      </c>
      <c r="D133" s="9"/>
    </row>
    <row r="134" spans="1:10" x14ac:dyDescent="0.25">
      <c r="A134" s="68" t="s">
        <v>62</v>
      </c>
      <c r="B134" s="68" t="s">
        <v>63</v>
      </c>
      <c r="C134" s="68" t="s">
        <v>116</v>
      </c>
      <c r="D134" s="68" t="s">
        <v>27</v>
      </c>
    </row>
    <row r="135" spans="1:10" x14ac:dyDescent="0.25">
      <c r="A135" s="41" t="s">
        <v>28</v>
      </c>
      <c r="B135" s="104" t="s">
        <v>189</v>
      </c>
      <c r="C135" s="75">
        <f>(1+1/3)/12/12</f>
        <v>9.2592592592592587E-3</v>
      </c>
      <c r="D135" s="105">
        <f>$C$133*C135</f>
        <v>0</v>
      </c>
    </row>
    <row r="136" spans="1:10" x14ac:dyDescent="0.25">
      <c r="A136" s="41" t="s">
        <v>29</v>
      </c>
      <c r="B136" s="104" t="s">
        <v>190</v>
      </c>
      <c r="C136" s="75">
        <f>((2/30/12))</f>
        <v>5.5555555555555558E-3</v>
      </c>
      <c r="D136" s="105">
        <f t="shared" ref="D136" si="1">$C$133*C136</f>
        <v>0</v>
      </c>
    </row>
    <row r="137" spans="1:10" x14ac:dyDescent="0.25">
      <c r="A137" s="41" t="s">
        <v>30</v>
      </c>
      <c r="B137" s="104" t="s">
        <v>192</v>
      </c>
      <c r="C137" s="75">
        <v>3.3300000000000001E-3</v>
      </c>
      <c r="D137" s="105">
        <f>$C$133*C137</f>
        <v>0</v>
      </c>
    </row>
    <row r="138" spans="1:10" x14ac:dyDescent="0.25">
      <c r="A138" s="41" t="s">
        <v>46</v>
      </c>
      <c r="B138" s="104" t="s">
        <v>191</v>
      </c>
      <c r="C138" s="75">
        <f>(5/30/12)*0.02</f>
        <v>2.7777777777777778E-4</v>
      </c>
      <c r="D138" s="105">
        <f>$C$133*C138</f>
        <v>0</v>
      </c>
    </row>
    <row r="139" spans="1:10" x14ac:dyDescent="0.25">
      <c r="A139" s="41" t="s">
        <v>31</v>
      </c>
      <c r="B139" s="104" t="s">
        <v>193</v>
      </c>
      <c r="C139" s="75">
        <f>(4/12)/12*0.02*100/100</f>
        <v>5.5555555555555556E-4</v>
      </c>
      <c r="D139" s="105">
        <f>$C$133*C139</f>
        <v>0</v>
      </c>
    </row>
    <row r="140" spans="1:10" x14ac:dyDescent="0.25">
      <c r="A140" s="41" t="s">
        <v>32</v>
      </c>
      <c r="B140" s="104" t="s">
        <v>194</v>
      </c>
      <c r="C140" s="75">
        <f>(5/30)/12</f>
        <v>1.3888888888888888E-2</v>
      </c>
      <c r="D140" s="105">
        <f>$C$133*C140</f>
        <v>0</v>
      </c>
    </row>
    <row r="141" spans="1:10" x14ac:dyDescent="0.25">
      <c r="A141" s="174" t="s">
        <v>80</v>
      </c>
      <c r="B141" s="201"/>
      <c r="C141" s="175"/>
      <c r="D141" s="49">
        <f>SUM(D135:D140)</f>
        <v>0</v>
      </c>
      <c r="F141" s="32"/>
      <c r="G141" s="32"/>
    </row>
    <row r="142" spans="1:10" hidden="1" x14ac:dyDescent="0.25">
      <c r="A142" s="185" t="s">
        <v>83</v>
      </c>
      <c r="B142" s="185"/>
      <c r="C142" s="185"/>
      <c r="D142" s="185"/>
      <c r="F142" s="32"/>
      <c r="G142" s="32"/>
    </row>
    <row r="143" spans="1:10" ht="15.75" hidden="1" customHeight="1" x14ac:dyDescent="0.25">
      <c r="A143" s="183" t="s">
        <v>118</v>
      </c>
      <c r="B143" s="183"/>
      <c r="C143" s="183"/>
      <c r="D143" s="183"/>
      <c r="F143" s="33"/>
      <c r="G143" s="33"/>
    </row>
    <row r="144" spans="1:10" ht="63.75" hidden="1" customHeight="1" x14ac:dyDescent="0.25">
      <c r="A144" s="183" t="s">
        <v>119</v>
      </c>
      <c r="B144" s="183"/>
      <c r="C144" s="183"/>
      <c r="D144" s="183"/>
      <c r="E144" s="32"/>
      <c r="F144" s="32"/>
      <c r="G144" s="32"/>
      <c r="H144" s="32"/>
      <c r="I144" s="32"/>
      <c r="J144" s="32"/>
    </row>
    <row r="145" spans="1:10" ht="30" hidden="1" customHeight="1" x14ac:dyDescent="0.25">
      <c r="A145" s="183" t="s">
        <v>120</v>
      </c>
      <c r="B145" s="183"/>
      <c r="C145" s="183"/>
      <c r="D145" s="183"/>
      <c r="E145" s="33"/>
      <c r="F145" s="33"/>
      <c r="G145" s="33"/>
      <c r="H145" s="33"/>
      <c r="I145" s="33"/>
      <c r="J145" s="33"/>
    </row>
    <row r="146" spans="1:10" ht="33.75" hidden="1" customHeight="1" x14ac:dyDescent="0.25">
      <c r="A146" s="183" t="s">
        <v>121</v>
      </c>
      <c r="B146" s="183"/>
      <c r="C146" s="183"/>
      <c r="D146" s="183"/>
      <c r="E146" s="33"/>
      <c r="F146" s="33"/>
      <c r="G146" s="33"/>
      <c r="H146" s="33"/>
      <c r="I146" s="33"/>
      <c r="J146" s="33"/>
    </row>
    <row r="147" spans="1:10" ht="30.6" hidden="1" customHeight="1" x14ac:dyDescent="0.25">
      <c r="A147" s="183" t="s">
        <v>99</v>
      </c>
      <c r="B147" s="183"/>
      <c r="C147" s="183"/>
      <c r="D147" s="183"/>
      <c r="E147" s="33"/>
      <c r="H147" s="33"/>
      <c r="I147" s="33"/>
      <c r="J147" s="33"/>
    </row>
    <row r="148" spans="1:10" x14ac:dyDescent="0.25">
      <c r="A148" s="51"/>
      <c r="B148" s="51"/>
      <c r="C148" s="51"/>
      <c r="D148" s="51"/>
    </row>
    <row r="149" spans="1:10" x14ac:dyDescent="0.25">
      <c r="A149" s="197" t="s">
        <v>101</v>
      </c>
      <c r="B149" s="197"/>
      <c r="C149" s="197"/>
      <c r="D149" s="197"/>
    </row>
    <row r="150" spans="1:10" x14ac:dyDescent="0.25">
      <c r="A150" s="191" t="s">
        <v>105</v>
      </c>
      <c r="B150" s="191"/>
      <c r="C150" s="84">
        <f>D38+C107+D121</f>
        <v>0</v>
      </c>
      <c r="D150" s="63"/>
    </row>
    <row r="151" spans="1:10" x14ac:dyDescent="0.25">
      <c r="A151" s="34" t="s">
        <v>102</v>
      </c>
      <c r="B151" s="34" t="s">
        <v>103</v>
      </c>
      <c r="C151" s="192" t="s">
        <v>27</v>
      </c>
      <c r="D151" s="193"/>
    </row>
    <row r="152" spans="1:10" x14ac:dyDescent="0.25">
      <c r="A152" s="35" t="s">
        <v>28</v>
      </c>
      <c r="B152" s="48" t="s">
        <v>104</v>
      </c>
      <c r="C152" s="173"/>
      <c r="D152" s="173"/>
      <c r="E152" s="42" t="s">
        <v>161</v>
      </c>
      <c r="F152" s="42"/>
    </row>
    <row r="153" spans="1:10" x14ac:dyDescent="0.25">
      <c r="A153" s="194" t="s">
        <v>2</v>
      </c>
      <c r="B153" s="195"/>
      <c r="C153" s="190">
        <f>C152</f>
        <v>0</v>
      </c>
      <c r="D153" s="190"/>
    </row>
    <row r="154" spans="1:10" x14ac:dyDescent="0.25">
      <c r="A154" s="9"/>
      <c r="B154" s="9"/>
      <c r="C154" s="9"/>
      <c r="D154" s="9"/>
    </row>
    <row r="155" spans="1:10" x14ac:dyDescent="0.25">
      <c r="A155" s="196" t="s">
        <v>64</v>
      </c>
      <c r="B155" s="196"/>
      <c r="C155" s="196"/>
      <c r="D155" s="196"/>
    </row>
    <row r="156" spans="1:10" x14ac:dyDescent="0.25">
      <c r="A156" s="13"/>
      <c r="B156" s="9"/>
      <c r="C156" s="9"/>
      <c r="D156" s="9"/>
    </row>
    <row r="157" spans="1:10" x14ac:dyDescent="0.25">
      <c r="A157" s="68">
        <v>4</v>
      </c>
      <c r="B157" s="68" t="s">
        <v>65</v>
      </c>
      <c r="C157" s="178" t="s">
        <v>27</v>
      </c>
      <c r="D157" s="178"/>
    </row>
    <row r="158" spans="1:10" x14ac:dyDescent="0.25">
      <c r="A158" s="70" t="s">
        <v>62</v>
      </c>
      <c r="B158" s="10" t="s">
        <v>66</v>
      </c>
      <c r="C158" s="173">
        <f>D141</f>
        <v>0</v>
      </c>
      <c r="D158" s="173"/>
    </row>
    <row r="159" spans="1:10" x14ac:dyDescent="0.25">
      <c r="A159" s="70" t="s">
        <v>102</v>
      </c>
      <c r="B159" s="10" t="s">
        <v>106</v>
      </c>
      <c r="C159" s="173">
        <f>C153</f>
        <v>0</v>
      </c>
      <c r="D159" s="173"/>
    </row>
    <row r="160" spans="1:10" x14ac:dyDescent="0.25">
      <c r="A160" s="189" t="s">
        <v>2</v>
      </c>
      <c r="B160" s="189"/>
      <c r="C160" s="190">
        <f>SUM(C158:D159)</f>
        <v>0</v>
      </c>
      <c r="D160" s="190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177" t="s">
        <v>13</v>
      </c>
      <c r="B163" s="177"/>
      <c r="C163" s="177"/>
      <c r="D163" s="177"/>
    </row>
    <row r="164" spans="1:10" x14ac:dyDescent="0.25">
      <c r="A164" s="9"/>
      <c r="B164" s="9"/>
      <c r="C164" s="9"/>
      <c r="D164" s="9"/>
    </row>
    <row r="165" spans="1:10" x14ac:dyDescent="0.25">
      <c r="A165" s="68">
        <v>5</v>
      </c>
      <c r="B165" s="68" t="s">
        <v>10</v>
      </c>
      <c r="C165" s="178" t="s">
        <v>27</v>
      </c>
      <c r="D165" s="178"/>
    </row>
    <row r="166" spans="1:10" x14ac:dyDescent="0.25">
      <c r="A166" s="26" t="s">
        <v>28</v>
      </c>
      <c r="B166" s="11" t="s">
        <v>67</v>
      </c>
      <c r="C166" s="186">
        <f>Uniforme!G10</f>
        <v>0</v>
      </c>
      <c r="D166" s="186"/>
    </row>
    <row r="167" spans="1:10" x14ac:dyDescent="0.25">
      <c r="A167" s="26" t="s">
        <v>29</v>
      </c>
      <c r="B167" s="11" t="s">
        <v>166</v>
      </c>
      <c r="C167" s="186">
        <f>Equipamentos!J7</f>
        <v>0</v>
      </c>
      <c r="D167" s="186"/>
    </row>
    <row r="168" spans="1:10" x14ac:dyDescent="0.25">
      <c r="A168" s="59" t="s">
        <v>30</v>
      </c>
      <c r="B168" s="36" t="s">
        <v>210</v>
      </c>
      <c r="C168" s="187">
        <v>0</v>
      </c>
      <c r="D168" s="187"/>
    </row>
    <row r="169" spans="1:10" x14ac:dyDescent="0.25">
      <c r="A169" s="61" t="s">
        <v>46</v>
      </c>
      <c r="B169" s="60" t="s">
        <v>209</v>
      </c>
      <c r="C169" s="187">
        <v>0</v>
      </c>
      <c r="D169" s="187"/>
    </row>
    <row r="170" spans="1:10" x14ac:dyDescent="0.25">
      <c r="A170" s="174" t="s">
        <v>49</v>
      </c>
      <c r="B170" s="175"/>
      <c r="C170" s="188">
        <f>SUM(C166:C169)</f>
        <v>0</v>
      </c>
      <c r="D170" s="188"/>
    </row>
    <row r="171" spans="1:10" hidden="1" x14ac:dyDescent="0.25">
      <c r="A171" s="185" t="s">
        <v>83</v>
      </c>
      <c r="B171" s="185"/>
      <c r="C171" s="185"/>
      <c r="D171" s="185"/>
      <c r="F171" s="32"/>
      <c r="G171" s="32"/>
    </row>
    <row r="172" spans="1:10" ht="44.25" hidden="1" customHeight="1" x14ac:dyDescent="0.25">
      <c r="A172" s="183" t="s">
        <v>100</v>
      </c>
      <c r="B172" s="183"/>
      <c r="C172" s="183"/>
      <c r="D172" s="183"/>
      <c r="F172" s="37"/>
      <c r="G172" s="37"/>
    </row>
    <row r="173" spans="1:10" ht="22.5" hidden="1" customHeight="1" x14ac:dyDescent="0.25">
      <c r="A173" s="183" t="s">
        <v>145</v>
      </c>
      <c r="B173" s="183"/>
      <c r="C173" s="183"/>
      <c r="D173" s="183"/>
      <c r="F173" s="32"/>
      <c r="G173" s="32"/>
    </row>
    <row r="174" spans="1:10" ht="33" hidden="1" customHeight="1" x14ac:dyDescent="0.25">
      <c r="A174" s="183" t="s">
        <v>146</v>
      </c>
      <c r="B174" s="183"/>
      <c r="C174" s="183"/>
      <c r="D174" s="183"/>
      <c r="E174" s="32"/>
      <c r="H174" s="32"/>
      <c r="I174" s="32"/>
      <c r="J174" s="32"/>
    </row>
    <row r="175" spans="1:10" ht="31.5" customHeight="1" x14ac:dyDescent="0.25">
      <c r="A175" s="9"/>
      <c r="B175" s="9"/>
      <c r="C175" s="9"/>
      <c r="D175" s="9"/>
      <c r="E175" s="32"/>
      <c r="H175" s="32"/>
      <c r="I175" s="32"/>
      <c r="J175" s="32"/>
    </row>
    <row r="176" spans="1:10" x14ac:dyDescent="0.25">
      <c r="A176" s="177" t="s">
        <v>14</v>
      </c>
      <c r="B176" s="177"/>
      <c r="C176" s="177"/>
      <c r="D176" s="177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179" t="s">
        <v>112</v>
      </c>
      <c r="C178" s="179"/>
      <c r="D178" s="17">
        <f>D38+C107+D121+C160+C170</f>
        <v>0</v>
      </c>
    </row>
    <row r="179" spans="1:7" x14ac:dyDescent="0.25">
      <c r="A179" s="4"/>
      <c r="B179" s="179" t="s">
        <v>113</v>
      </c>
      <c r="C179" s="179"/>
      <c r="D179" s="17">
        <f>D178+D182</f>
        <v>0</v>
      </c>
    </row>
    <row r="180" spans="1:7" x14ac:dyDescent="0.25">
      <c r="A180" s="4"/>
      <c r="B180" s="179" t="s">
        <v>114</v>
      </c>
      <c r="C180" s="179"/>
      <c r="D180" s="17">
        <f>(D179+D183)/(1-C184)</f>
        <v>0</v>
      </c>
    </row>
    <row r="181" spans="1:7" x14ac:dyDescent="0.25">
      <c r="A181" s="68">
        <v>6</v>
      </c>
      <c r="B181" s="68" t="s">
        <v>11</v>
      </c>
      <c r="C181" s="68" t="s">
        <v>39</v>
      </c>
      <c r="D181" s="68" t="s">
        <v>27</v>
      </c>
    </row>
    <row r="182" spans="1:7" ht="14.45" customHeight="1" x14ac:dyDescent="0.25">
      <c r="A182" s="70" t="s">
        <v>28</v>
      </c>
      <c r="B182" s="11" t="s">
        <v>8</v>
      </c>
      <c r="C182" s="120"/>
      <c r="D182" s="38">
        <f>D178*C182</f>
        <v>0</v>
      </c>
    </row>
    <row r="183" spans="1:7" x14ac:dyDescent="0.25">
      <c r="A183" s="70" t="s">
        <v>29</v>
      </c>
      <c r="B183" s="11" t="s">
        <v>79</v>
      </c>
      <c r="C183" s="120"/>
      <c r="D183" s="38">
        <f>D179*C183</f>
        <v>0</v>
      </c>
    </row>
    <row r="184" spans="1:7" x14ac:dyDescent="0.25">
      <c r="A184" s="70" t="s">
        <v>30</v>
      </c>
      <c r="B184" s="10" t="s">
        <v>9</v>
      </c>
      <c r="C184" s="30">
        <f>SUM(C185:C189)</f>
        <v>0</v>
      </c>
      <c r="D184" s="38"/>
    </row>
    <row r="185" spans="1:7" x14ac:dyDescent="0.25">
      <c r="A185" s="70"/>
      <c r="B185" s="10" t="s">
        <v>68</v>
      </c>
      <c r="C185" s="30"/>
      <c r="D185" s="38">
        <f>D180*C185</f>
        <v>0</v>
      </c>
    </row>
    <row r="186" spans="1:7" x14ac:dyDescent="0.25">
      <c r="A186" s="70"/>
      <c r="B186" s="10" t="s">
        <v>69</v>
      </c>
      <c r="C186" s="30"/>
      <c r="D186" s="38">
        <f>D180*C186</f>
        <v>0</v>
      </c>
    </row>
    <row r="187" spans="1:7" x14ac:dyDescent="0.25">
      <c r="A187" s="70"/>
      <c r="B187" s="10" t="s">
        <v>70</v>
      </c>
      <c r="C187" s="30"/>
      <c r="D187" s="38">
        <f>D180*C187</f>
        <v>0</v>
      </c>
    </row>
    <row r="188" spans="1:7" x14ac:dyDescent="0.25">
      <c r="A188" s="70"/>
      <c r="B188" s="10" t="s">
        <v>71</v>
      </c>
      <c r="C188" s="58"/>
      <c r="D188" s="38">
        <f>D180*C188</f>
        <v>0</v>
      </c>
    </row>
    <row r="189" spans="1:7" x14ac:dyDescent="0.25">
      <c r="A189" s="70"/>
      <c r="B189" s="10" t="s">
        <v>150</v>
      </c>
      <c r="C189" s="58"/>
      <c r="D189" s="38"/>
    </row>
    <row r="190" spans="1:7" ht="19.5" customHeight="1" x14ac:dyDescent="0.25">
      <c r="A190" s="180" t="s">
        <v>7</v>
      </c>
      <c r="B190" s="180"/>
      <c r="C190" s="30"/>
      <c r="D190" s="50">
        <f>SUM(D182:D189)</f>
        <v>0</v>
      </c>
      <c r="F190" s="33"/>
      <c r="G190" s="33"/>
    </row>
    <row r="191" spans="1:7" hidden="1" x14ac:dyDescent="0.25">
      <c r="A191" s="181" t="s">
        <v>83</v>
      </c>
      <c r="B191" s="182"/>
      <c r="C191" s="182"/>
      <c r="D191" s="182"/>
      <c r="F191" s="12"/>
      <c r="G191" s="12"/>
    </row>
    <row r="192" spans="1:7" hidden="1" x14ac:dyDescent="0.25">
      <c r="A192" s="183" t="s">
        <v>153</v>
      </c>
      <c r="B192" s="183"/>
      <c r="C192" s="183"/>
      <c r="D192" s="183"/>
      <c r="F192" s="12"/>
      <c r="G192" s="12"/>
    </row>
    <row r="193" spans="1:10" hidden="1" x14ac:dyDescent="0.25">
      <c r="A193" s="184" t="s">
        <v>122</v>
      </c>
      <c r="B193" s="184"/>
      <c r="C193" s="184"/>
      <c r="D193" s="184"/>
      <c r="E193" s="33"/>
      <c r="H193" s="33"/>
      <c r="I193" s="33"/>
      <c r="J193" s="33"/>
    </row>
    <row r="194" spans="1:10" x14ac:dyDescent="0.25">
      <c r="A194" s="67"/>
      <c r="B194" s="67"/>
      <c r="C194" s="67"/>
      <c r="D194" s="67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177" t="s">
        <v>72</v>
      </c>
      <c r="B196" s="177"/>
      <c r="C196" s="177"/>
      <c r="D196" s="177"/>
    </row>
    <row r="197" spans="1:10" x14ac:dyDescent="0.25">
      <c r="A197" s="9"/>
      <c r="B197" s="9"/>
      <c r="C197" s="9"/>
      <c r="D197" s="9"/>
    </row>
    <row r="198" spans="1:10" x14ac:dyDescent="0.25">
      <c r="A198" s="68"/>
      <c r="B198" s="68" t="s">
        <v>73</v>
      </c>
      <c r="C198" s="178" t="s">
        <v>27</v>
      </c>
      <c r="D198" s="178"/>
    </row>
    <row r="199" spans="1:10" x14ac:dyDescent="0.25">
      <c r="A199" s="64" t="s">
        <v>28</v>
      </c>
      <c r="B199" s="10" t="s">
        <v>25</v>
      </c>
      <c r="C199" s="173">
        <f>D38</f>
        <v>0</v>
      </c>
      <c r="D199" s="173"/>
    </row>
    <row r="200" spans="1:10" x14ac:dyDescent="0.25">
      <c r="A200" s="64" t="s">
        <v>29</v>
      </c>
      <c r="B200" s="10" t="s">
        <v>35</v>
      </c>
      <c r="C200" s="173">
        <f>C107</f>
        <v>0</v>
      </c>
      <c r="D200" s="173"/>
    </row>
    <row r="201" spans="1:10" x14ac:dyDescent="0.25">
      <c r="A201" s="64" t="s">
        <v>30</v>
      </c>
      <c r="B201" s="10" t="s">
        <v>12</v>
      </c>
      <c r="C201" s="173">
        <f>D121</f>
        <v>0</v>
      </c>
      <c r="D201" s="173"/>
    </row>
    <row r="202" spans="1:10" x14ac:dyDescent="0.25">
      <c r="A202" s="64" t="s">
        <v>46</v>
      </c>
      <c r="B202" s="10" t="s">
        <v>60</v>
      </c>
      <c r="C202" s="173">
        <f>C160</f>
        <v>0</v>
      </c>
      <c r="D202" s="173"/>
    </row>
    <row r="203" spans="1:10" x14ac:dyDescent="0.25">
      <c r="A203" s="64" t="s">
        <v>31</v>
      </c>
      <c r="B203" s="10" t="s">
        <v>13</v>
      </c>
      <c r="C203" s="173">
        <f>C170</f>
        <v>0</v>
      </c>
      <c r="D203" s="173"/>
    </row>
    <row r="204" spans="1:10" ht="14.45" customHeight="1" x14ac:dyDescent="0.25">
      <c r="A204" s="174" t="s">
        <v>74</v>
      </c>
      <c r="B204" s="175"/>
      <c r="C204" s="176">
        <f>SUM(C199:C203)</f>
        <v>0</v>
      </c>
      <c r="D204" s="176"/>
    </row>
    <row r="205" spans="1:10" x14ac:dyDescent="0.25">
      <c r="A205" s="64" t="s">
        <v>32</v>
      </c>
      <c r="B205" s="10" t="s">
        <v>75</v>
      </c>
      <c r="C205" s="173">
        <f>D190</f>
        <v>0</v>
      </c>
      <c r="D205" s="173"/>
    </row>
    <row r="206" spans="1:10" ht="14.45" customHeight="1" x14ac:dyDescent="0.25">
      <c r="A206" s="174" t="s">
        <v>76</v>
      </c>
      <c r="B206" s="175"/>
      <c r="C206" s="176">
        <f>C204+C205</f>
        <v>0</v>
      </c>
      <c r="D206" s="176"/>
    </row>
  </sheetData>
  <mergeCells count="133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4" right="0.511811024" top="0.78740157499999996" bottom="0.78740157499999996" header="0.31496062000000002" footer="0.31496062000000002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337FF-CD36-4AF2-B343-8C19BEC9A081}">
  <sheetPr>
    <tabColor theme="8"/>
  </sheetPr>
  <dimension ref="A1:J206"/>
  <sheetViews>
    <sheetView zoomScaleNormal="100" zoomScaleSheetLayoutView="120" workbookViewId="0">
      <selection activeCell="C15" sqref="C15:D15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30" t="s">
        <v>0</v>
      </c>
      <c r="B1" s="230"/>
      <c r="C1" s="230"/>
      <c r="D1" s="230"/>
    </row>
    <row r="2" spans="1:6" x14ac:dyDescent="0.25">
      <c r="A2" s="230" t="s">
        <v>15</v>
      </c>
      <c r="B2" s="230"/>
      <c r="C2" s="230"/>
      <c r="D2" s="230"/>
    </row>
    <row r="3" spans="1:6" x14ac:dyDescent="0.25">
      <c r="A3" s="3"/>
      <c r="B3" s="3"/>
      <c r="C3" s="3"/>
      <c r="D3" s="3"/>
    </row>
    <row r="4" spans="1:6" x14ac:dyDescent="0.25">
      <c r="A4" s="107" t="str">
        <f>Proposta_Global!A1</f>
        <v>PREGÃO ELETRÔNICO Nº XX/2023-SR/PR/PR (UG 200364)</v>
      </c>
      <c r="B4" s="3"/>
      <c r="C4" s="3"/>
      <c r="D4" s="3"/>
    </row>
    <row r="5" spans="1:6" x14ac:dyDescent="0.25">
      <c r="A5" s="107" t="str">
        <f>Proposta_Global!A2</f>
        <v>PROCESSO ADMINISTRATIVO Nº 08385.012093/2023-54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31" t="s">
        <v>16</v>
      </c>
      <c r="B7" s="231"/>
      <c r="C7" s="231"/>
      <c r="D7" s="231"/>
    </row>
    <row r="8" spans="1:6" ht="14.45" customHeight="1" x14ac:dyDescent="0.25">
      <c r="A8" s="232" t="s">
        <v>203</v>
      </c>
      <c r="B8" s="232"/>
      <c r="C8" s="232"/>
      <c r="D8" s="232"/>
    </row>
    <row r="9" spans="1:6" ht="14.25" customHeight="1" x14ac:dyDescent="0.25">
      <c r="A9" s="232"/>
      <c r="B9" s="232"/>
      <c r="C9" s="232"/>
      <c r="D9" s="232"/>
    </row>
    <row r="10" spans="1:6" x14ac:dyDescent="0.25">
      <c r="A10" s="62"/>
      <c r="B10" s="62"/>
      <c r="C10" s="62"/>
      <c r="D10" s="62"/>
    </row>
    <row r="11" spans="1:6" x14ac:dyDescent="0.25">
      <c r="A11" s="177" t="s">
        <v>17</v>
      </c>
      <c r="B11" s="177"/>
      <c r="C11" s="177"/>
      <c r="D11" s="177"/>
    </row>
    <row r="12" spans="1:6" x14ac:dyDescent="0.25">
      <c r="A12" s="4"/>
      <c r="B12" s="4"/>
      <c r="C12" s="4"/>
      <c r="D12" s="62"/>
    </row>
    <row r="13" spans="1:6" x14ac:dyDescent="0.25">
      <c r="A13" s="64">
        <v>1</v>
      </c>
      <c r="B13" s="1" t="s">
        <v>18</v>
      </c>
      <c r="C13" s="233" t="s">
        <v>173</v>
      </c>
      <c r="D13" s="234"/>
    </row>
    <row r="14" spans="1:6" x14ac:dyDescent="0.25">
      <c r="A14" s="64">
        <v>2</v>
      </c>
      <c r="B14" s="1" t="s">
        <v>19</v>
      </c>
      <c r="C14" s="223" t="s">
        <v>170</v>
      </c>
      <c r="D14" s="223"/>
    </row>
    <row r="15" spans="1:6" x14ac:dyDescent="0.25">
      <c r="A15" s="64">
        <v>3</v>
      </c>
      <c r="B15" s="5" t="s">
        <v>20</v>
      </c>
      <c r="C15" s="224">
        <f>CCT!D6</f>
        <v>0</v>
      </c>
      <c r="D15" s="225"/>
      <c r="F15" s="42" t="s">
        <v>152</v>
      </c>
    </row>
    <row r="16" spans="1:6" x14ac:dyDescent="0.25">
      <c r="A16" s="6">
        <v>4</v>
      </c>
      <c r="B16" s="7" t="s">
        <v>21</v>
      </c>
      <c r="C16" s="226" t="s">
        <v>171</v>
      </c>
      <c r="D16" s="227"/>
    </row>
    <row r="17" spans="1:7" x14ac:dyDescent="0.25">
      <c r="A17" s="64">
        <v>5</v>
      </c>
      <c r="B17" s="1" t="s">
        <v>123</v>
      </c>
      <c r="C17" s="228"/>
      <c r="D17" s="228"/>
    </row>
    <row r="18" spans="1:7" x14ac:dyDescent="0.25">
      <c r="A18" s="64">
        <v>6</v>
      </c>
      <c r="B18" s="1" t="s">
        <v>22</v>
      </c>
      <c r="C18" s="228"/>
      <c r="D18" s="228"/>
    </row>
    <row r="19" spans="1:7" x14ac:dyDescent="0.25">
      <c r="A19" s="64">
        <v>7</v>
      </c>
      <c r="B19" s="1" t="s">
        <v>23</v>
      </c>
      <c r="C19" s="229"/>
      <c r="D19" s="229"/>
    </row>
    <row r="20" spans="1:7" x14ac:dyDescent="0.25">
      <c r="A20" s="64">
        <v>8</v>
      </c>
      <c r="B20" s="1" t="s">
        <v>24</v>
      </c>
      <c r="C20" s="221" t="s">
        <v>213</v>
      </c>
      <c r="D20" s="221"/>
    </row>
    <row r="21" spans="1:7" ht="15.75" hidden="1" customHeight="1" x14ac:dyDescent="0.25">
      <c r="A21" s="185" t="s">
        <v>83</v>
      </c>
      <c r="B21" s="185"/>
      <c r="C21" s="185"/>
      <c r="D21" s="185"/>
    </row>
    <row r="22" spans="1:7" hidden="1" x14ac:dyDescent="0.25">
      <c r="A22" s="184" t="s">
        <v>84</v>
      </c>
      <c r="B22" s="184"/>
      <c r="C22" s="184"/>
      <c r="D22" s="184"/>
    </row>
    <row r="23" spans="1:7" hidden="1" x14ac:dyDescent="0.25">
      <c r="A23" s="184" t="s">
        <v>107</v>
      </c>
      <c r="B23" s="184"/>
      <c r="C23" s="184"/>
      <c r="D23" s="184"/>
    </row>
    <row r="24" spans="1:7" hidden="1" x14ac:dyDescent="0.25">
      <c r="A24" s="222" t="s">
        <v>85</v>
      </c>
      <c r="B24" s="222"/>
      <c r="C24" s="222"/>
      <c r="D24" s="222"/>
    </row>
    <row r="25" spans="1:7" ht="15.6" hidden="1" customHeight="1" x14ac:dyDescent="0.25">
      <c r="A25" s="183" t="s">
        <v>155</v>
      </c>
      <c r="B25" s="183"/>
      <c r="C25" s="183"/>
      <c r="D25" s="183"/>
      <c r="E25" s="8"/>
      <c r="F25" s="8"/>
      <c r="G25" s="8"/>
    </row>
    <row r="26" spans="1:7" ht="15.6" hidden="1" customHeight="1" x14ac:dyDescent="0.25">
      <c r="A26" s="183" t="s">
        <v>156</v>
      </c>
      <c r="B26" s="183"/>
      <c r="C26" s="183"/>
      <c r="D26" s="18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177" t="s">
        <v>25</v>
      </c>
      <c r="B28" s="177"/>
      <c r="C28" s="177"/>
      <c r="D28" s="177"/>
    </row>
    <row r="29" spans="1:7" x14ac:dyDescent="0.25">
      <c r="A29" s="9"/>
      <c r="B29" s="9"/>
      <c r="C29" s="9"/>
      <c r="D29" s="9"/>
    </row>
    <row r="30" spans="1:7" x14ac:dyDescent="0.25">
      <c r="A30" s="68">
        <v>1</v>
      </c>
      <c r="B30" s="215" t="s">
        <v>26</v>
      </c>
      <c r="C30" s="216"/>
      <c r="D30" s="65" t="s">
        <v>27</v>
      </c>
    </row>
    <row r="31" spans="1:7" x14ac:dyDescent="0.25">
      <c r="A31" s="70" t="s">
        <v>28</v>
      </c>
      <c r="B31" s="217" t="s">
        <v>125</v>
      </c>
      <c r="C31" s="218"/>
      <c r="D31" s="72">
        <f>$C$15/44*40</f>
        <v>0</v>
      </c>
    </row>
    <row r="32" spans="1:7" x14ac:dyDescent="0.25">
      <c r="A32" s="70" t="s">
        <v>29</v>
      </c>
      <c r="B32" s="213" t="s">
        <v>124</v>
      </c>
      <c r="C32" s="214"/>
      <c r="D32" s="71">
        <f xml:space="preserve"> (D31*30/100)</f>
        <v>0</v>
      </c>
    </row>
    <row r="33" spans="1:7" x14ac:dyDescent="0.25">
      <c r="A33" s="70" t="s">
        <v>30</v>
      </c>
      <c r="B33" s="219" t="s">
        <v>129</v>
      </c>
      <c r="C33" s="220"/>
      <c r="D33" s="71">
        <v>0</v>
      </c>
    </row>
    <row r="34" spans="1:7" x14ac:dyDescent="0.25">
      <c r="A34" s="70" t="s">
        <v>46</v>
      </c>
      <c r="B34" s="211" t="s">
        <v>126</v>
      </c>
      <c r="C34" s="212"/>
      <c r="D34" s="71">
        <v>0</v>
      </c>
    </row>
    <row r="35" spans="1:7" x14ac:dyDescent="0.25">
      <c r="A35" s="70" t="s">
        <v>31</v>
      </c>
      <c r="B35" s="211" t="s">
        <v>127</v>
      </c>
      <c r="C35" s="212"/>
      <c r="D35" s="71">
        <v>0</v>
      </c>
    </row>
    <row r="36" spans="1:7" x14ac:dyDescent="0.25">
      <c r="A36" s="70" t="s">
        <v>32</v>
      </c>
      <c r="B36" s="213" t="s">
        <v>128</v>
      </c>
      <c r="C36" s="214"/>
      <c r="D36" s="73">
        <v>0</v>
      </c>
    </row>
    <row r="37" spans="1:7" x14ac:dyDescent="0.25">
      <c r="A37" s="70" t="s">
        <v>33</v>
      </c>
      <c r="B37" s="213" t="s">
        <v>226</v>
      </c>
      <c r="C37" s="214"/>
      <c r="D37" s="73">
        <f>CCT!D7</f>
        <v>0</v>
      </c>
    </row>
    <row r="38" spans="1:7" x14ac:dyDescent="0.25">
      <c r="A38" s="174" t="s">
        <v>2</v>
      </c>
      <c r="B38" s="201"/>
      <c r="C38" s="175"/>
      <c r="D38" s="74">
        <f>SUM(D31:D37)</f>
        <v>0</v>
      </c>
    </row>
    <row r="39" spans="1:7" ht="15.75" hidden="1" customHeight="1" x14ac:dyDescent="0.25">
      <c r="A39" s="185" t="s">
        <v>83</v>
      </c>
      <c r="B39" s="185"/>
      <c r="C39" s="185"/>
      <c r="D39" s="185"/>
    </row>
    <row r="40" spans="1:7" hidden="1" x14ac:dyDescent="0.25">
      <c r="A40" s="183" t="s">
        <v>108</v>
      </c>
      <c r="B40" s="183"/>
      <c r="C40" s="183"/>
      <c r="D40" s="183"/>
    </row>
    <row r="41" spans="1:7" hidden="1" x14ac:dyDescent="0.25">
      <c r="A41" s="183" t="s">
        <v>154</v>
      </c>
      <c r="B41" s="183"/>
      <c r="C41" s="183"/>
      <c r="D41" s="18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177" t="s">
        <v>35</v>
      </c>
      <c r="B43" s="177"/>
      <c r="C43" s="177"/>
      <c r="D43" s="177"/>
    </row>
    <row r="44" spans="1:7" ht="15.75" hidden="1" customHeight="1" x14ac:dyDescent="0.25">
      <c r="A44" s="185" t="s">
        <v>83</v>
      </c>
      <c r="B44" s="185"/>
      <c r="C44" s="185"/>
      <c r="D44" s="185"/>
    </row>
    <row r="45" spans="1:7" ht="15.75" hidden="1" customHeight="1" x14ac:dyDescent="0.25">
      <c r="A45" s="183" t="s">
        <v>86</v>
      </c>
      <c r="B45" s="183"/>
      <c r="C45" s="183"/>
      <c r="D45" s="183"/>
    </row>
    <row r="46" spans="1:7" hidden="1" x14ac:dyDescent="0.25">
      <c r="A46" s="183"/>
      <c r="B46" s="183"/>
      <c r="C46" s="183"/>
      <c r="D46" s="183"/>
    </row>
    <row r="47" spans="1:7" ht="15.75" hidden="1" customHeight="1" x14ac:dyDescent="0.25">
      <c r="A47" s="183" t="s">
        <v>87</v>
      </c>
      <c r="B47" s="183"/>
      <c r="C47" s="183"/>
      <c r="D47" s="183"/>
    </row>
    <row r="48" spans="1:7" x14ac:dyDescent="0.25">
      <c r="A48" s="13"/>
      <c r="B48" s="9"/>
      <c r="C48" s="9"/>
      <c r="D48" s="9"/>
    </row>
    <row r="49" spans="1:8" x14ac:dyDescent="0.25">
      <c r="A49" s="199" t="s">
        <v>36</v>
      </c>
      <c r="B49" s="199"/>
      <c r="C49" s="199"/>
      <c r="D49" s="199"/>
    </row>
    <row r="50" spans="1:8" x14ac:dyDescent="0.25">
      <c r="A50" s="9"/>
      <c r="B50" s="9"/>
      <c r="C50" s="9"/>
      <c r="D50" s="9"/>
    </row>
    <row r="51" spans="1:8" x14ac:dyDescent="0.25">
      <c r="A51" s="68" t="s">
        <v>37</v>
      </c>
      <c r="B51" s="68" t="s">
        <v>38</v>
      </c>
      <c r="C51" s="68" t="s">
        <v>39</v>
      </c>
      <c r="D51" s="68" t="s">
        <v>27</v>
      </c>
    </row>
    <row r="52" spans="1:8" x14ac:dyDescent="0.25">
      <c r="A52" s="70" t="s">
        <v>28</v>
      </c>
      <c r="B52" s="10" t="s">
        <v>40</v>
      </c>
      <c r="C52" s="30">
        <f>1/12</f>
        <v>8.3333333333333329E-2</v>
      </c>
      <c r="D52" s="14">
        <f>$D$38*C52</f>
        <v>0</v>
      </c>
    </row>
    <row r="53" spans="1:8" x14ac:dyDescent="0.25">
      <c r="A53" s="70" t="s">
        <v>29</v>
      </c>
      <c r="B53" s="10" t="s">
        <v>41</v>
      </c>
      <c r="C53" s="75">
        <v>0.121</v>
      </c>
      <c r="D53" s="14">
        <f>$D$38*C53</f>
        <v>0</v>
      </c>
    </row>
    <row r="54" spans="1:8" x14ac:dyDescent="0.25">
      <c r="A54" s="189" t="s">
        <v>7</v>
      </c>
      <c r="B54" s="189"/>
      <c r="C54" s="70"/>
      <c r="D54" s="49">
        <f>SUM(D52:D53)</f>
        <v>0</v>
      </c>
      <c r="H54" s="15"/>
    </row>
    <row r="55" spans="1:8" ht="15.75" hidden="1" customHeight="1" x14ac:dyDescent="0.25">
      <c r="A55" s="185" t="s">
        <v>83</v>
      </c>
      <c r="B55" s="185"/>
      <c r="C55" s="185"/>
      <c r="D55" s="185"/>
    </row>
    <row r="56" spans="1:8" ht="32.25" hidden="1" customHeight="1" x14ac:dyDescent="0.25">
      <c r="A56" s="183" t="s">
        <v>117</v>
      </c>
      <c r="B56" s="183"/>
      <c r="C56" s="183"/>
      <c r="D56" s="183"/>
    </row>
    <row r="57" spans="1:8" hidden="1" x14ac:dyDescent="0.25">
      <c r="A57" s="183" t="s">
        <v>130</v>
      </c>
      <c r="B57" s="183"/>
      <c r="C57" s="183"/>
      <c r="D57" s="183"/>
    </row>
    <row r="58" spans="1:8" x14ac:dyDescent="0.25">
      <c r="A58" s="9"/>
      <c r="B58" s="9"/>
      <c r="C58" s="9"/>
      <c r="D58" s="9"/>
    </row>
    <row r="59" spans="1:8" x14ac:dyDescent="0.25">
      <c r="A59" s="210" t="s">
        <v>42</v>
      </c>
      <c r="B59" s="210"/>
      <c r="C59" s="210"/>
      <c r="D59" s="210"/>
    </row>
    <row r="60" spans="1:8" x14ac:dyDescent="0.25">
      <c r="A60" s="16"/>
      <c r="B60" s="16"/>
      <c r="C60" s="16"/>
      <c r="D60" s="16"/>
    </row>
    <row r="61" spans="1:8" x14ac:dyDescent="0.25">
      <c r="A61" s="179" t="s">
        <v>131</v>
      </c>
      <c r="B61" s="179"/>
      <c r="C61" s="17">
        <f>$D$38+$D$54</f>
        <v>0</v>
      </c>
      <c r="D61" s="9"/>
    </row>
    <row r="62" spans="1:8" x14ac:dyDescent="0.25">
      <c r="A62" s="68" t="s">
        <v>43</v>
      </c>
      <c r="B62" s="68" t="s">
        <v>44</v>
      </c>
      <c r="C62" s="68" t="s">
        <v>39</v>
      </c>
      <c r="D62" s="68" t="s">
        <v>27</v>
      </c>
    </row>
    <row r="63" spans="1:8" x14ac:dyDescent="0.25">
      <c r="A63" s="70" t="s">
        <v>28</v>
      </c>
      <c r="B63" s="10" t="s">
        <v>3</v>
      </c>
      <c r="C63" s="44">
        <v>0.2</v>
      </c>
      <c r="D63" s="45">
        <f>$C$61*C63</f>
        <v>0</v>
      </c>
    </row>
    <row r="64" spans="1:8" x14ac:dyDescent="0.25">
      <c r="A64" s="70" t="s">
        <v>29</v>
      </c>
      <c r="B64" s="10" t="s">
        <v>45</v>
      </c>
      <c r="C64" s="19">
        <v>2.5000000000000001E-2</v>
      </c>
      <c r="D64" s="18">
        <f t="shared" ref="D64:D70" si="0">$C$61*C64</f>
        <v>0</v>
      </c>
    </row>
    <row r="65" spans="1:8" x14ac:dyDescent="0.25">
      <c r="A65" s="70" t="s">
        <v>30</v>
      </c>
      <c r="B65" s="20" t="s">
        <v>78</v>
      </c>
      <c r="C65" s="21">
        <v>0.03</v>
      </c>
      <c r="D65" s="43">
        <f t="shared" si="0"/>
        <v>0</v>
      </c>
    </row>
    <row r="66" spans="1:8" x14ac:dyDescent="0.25">
      <c r="A66" s="70" t="s">
        <v>46</v>
      </c>
      <c r="B66" s="10" t="s">
        <v>47</v>
      </c>
      <c r="C66" s="19">
        <v>1.4999999999999999E-2</v>
      </c>
      <c r="D66" s="18">
        <f t="shared" si="0"/>
        <v>0</v>
      </c>
    </row>
    <row r="67" spans="1:8" x14ac:dyDescent="0.25">
      <c r="A67" s="70" t="s">
        <v>31</v>
      </c>
      <c r="B67" s="10" t="s">
        <v>48</v>
      </c>
      <c r="C67" s="19">
        <v>0.01</v>
      </c>
      <c r="D67" s="18">
        <f t="shared" si="0"/>
        <v>0</v>
      </c>
    </row>
    <row r="68" spans="1:8" x14ac:dyDescent="0.25">
      <c r="A68" s="70" t="s">
        <v>32</v>
      </c>
      <c r="B68" s="10" t="s">
        <v>4</v>
      </c>
      <c r="C68" s="19">
        <v>6.0000000000000001E-3</v>
      </c>
      <c r="D68" s="18">
        <f t="shared" si="0"/>
        <v>0</v>
      </c>
    </row>
    <row r="69" spans="1:8" x14ac:dyDescent="0.25">
      <c r="A69" s="70" t="s">
        <v>33</v>
      </c>
      <c r="B69" s="10" t="s">
        <v>5</v>
      </c>
      <c r="C69" s="19">
        <v>2E-3</v>
      </c>
      <c r="D69" s="18">
        <f t="shared" si="0"/>
        <v>0</v>
      </c>
    </row>
    <row r="70" spans="1:8" x14ac:dyDescent="0.25">
      <c r="A70" s="70" t="s">
        <v>34</v>
      </c>
      <c r="B70" s="10" t="s">
        <v>6</v>
      </c>
      <c r="C70" s="19">
        <v>0.08</v>
      </c>
      <c r="D70" s="18">
        <f t="shared" si="0"/>
        <v>0</v>
      </c>
      <c r="F70" s="22"/>
    </row>
    <row r="71" spans="1:8" x14ac:dyDescent="0.25">
      <c r="A71" s="189" t="s">
        <v>49</v>
      </c>
      <c r="B71" s="189"/>
      <c r="C71" s="23">
        <f>SUM(C63:C70)</f>
        <v>0.36800000000000005</v>
      </c>
      <c r="D71" s="49">
        <f>SUM(D63:D70)</f>
        <v>0</v>
      </c>
    </row>
    <row r="72" spans="1:8" ht="15.75" hidden="1" customHeight="1" x14ac:dyDescent="0.25">
      <c r="A72" s="185" t="s">
        <v>83</v>
      </c>
      <c r="B72" s="185"/>
      <c r="C72" s="185"/>
      <c r="D72" s="185"/>
    </row>
    <row r="73" spans="1:8" hidden="1" x14ac:dyDescent="0.25">
      <c r="A73" s="184" t="s">
        <v>88</v>
      </c>
      <c r="B73" s="184"/>
      <c r="C73" s="184"/>
      <c r="D73" s="184"/>
    </row>
    <row r="74" spans="1:8" ht="14.45" hidden="1" customHeight="1" x14ac:dyDescent="0.25">
      <c r="A74" s="183" t="s">
        <v>89</v>
      </c>
      <c r="B74" s="183"/>
      <c r="C74" s="183"/>
      <c r="D74" s="183"/>
      <c r="E74" s="24"/>
      <c r="F74" s="24"/>
      <c r="G74" s="24"/>
      <c r="H74" s="24"/>
    </row>
    <row r="75" spans="1:8" hidden="1" x14ac:dyDescent="0.25">
      <c r="A75" s="183"/>
      <c r="B75" s="183"/>
      <c r="C75" s="183"/>
      <c r="D75" s="183"/>
    </row>
    <row r="76" spans="1:8" ht="14.45" hidden="1" customHeight="1" x14ac:dyDescent="0.25">
      <c r="A76" s="183" t="s">
        <v>90</v>
      </c>
      <c r="B76" s="183"/>
      <c r="C76" s="183"/>
      <c r="D76" s="183"/>
      <c r="E76" s="12"/>
      <c r="F76" s="12"/>
      <c r="G76" s="12"/>
      <c r="H76" s="12"/>
    </row>
    <row r="77" spans="1:8" ht="14.45" hidden="1" customHeight="1" x14ac:dyDescent="0.25">
      <c r="A77" s="183"/>
      <c r="B77" s="183"/>
      <c r="C77" s="183"/>
      <c r="D77" s="183"/>
      <c r="E77" s="12"/>
      <c r="F77" s="12"/>
      <c r="G77" s="12"/>
      <c r="H77" s="12"/>
    </row>
    <row r="78" spans="1:8" ht="14.45" hidden="1" customHeight="1" x14ac:dyDescent="0.25">
      <c r="A78" s="183" t="s">
        <v>91</v>
      </c>
      <c r="B78" s="183"/>
      <c r="C78" s="183"/>
      <c r="D78" s="183"/>
      <c r="E78" s="24"/>
      <c r="F78" s="24"/>
      <c r="G78" s="24"/>
      <c r="H78" s="24"/>
    </row>
    <row r="79" spans="1:8" ht="15.75" hidden="1" customHeight="1" x14ac:dyDescent="0.25">
      <c r="A79" s="208" t="s">
        <v>92</v>
      </c>
      <c r="B79" s="208"/>
      <c r="C79" s="208"/>
      <c r="D79" s="208"/>
      <c r="E79" s="12"/>
      <c r="F79" s="12"/>
      <c r="G79" s="12"/>
      <c r="H79" s="12"/>
    </row>
    <row r="80" spans="1:8" hidden="1" x14ac:dyDescent="0.25">
      <c r="A80" s="208"/>
      <c r="B80" s="208"/>
      <c r="C80" s="208"/>
      <c r="D80" s="208"/>
      <c r="E80" s="12"/>
      <c r="F80" s="12"/>
      <c r="G80" s="12"/>
      <c r="H80" s="12"/>
    </row>
    <row r="81" spans="1:8" s="52" customFormat="1" hidden="1" x14ac:dyDescent="0.25">
      <c r="A81" s="52" t="s">
        <v>132</v>
      </c>
      <c r="E81" s="12"/>
      <c r="F81" s="12"/>
      <c r="G81" s="12"/>
      <c r="H81" s="12"/>
    </row>
    <row r="82" spans="1:8" hidden="1" x14ac:dyDescent="0.25">
      <c r="A82" s="184" t="s">
        <v>93</v>
      </c>
      <c r="B82" s="184"/>
      <c r="C82" s="184"/>
      <c r="D82" s="184"/>
      <c r="E82" s="12"/>
      <c r="F82" s="12"/>
      <c r="G82" s="12"/>
      <c r="H82" s="12"/>
    </row>
    <row r="83" spans="1:8" hidden="1" x14ac:dyDescent="0.25">
      <c r="A83" s="184" t="s">
        <v>133</v>
      </c>
      <c r="B83" s="184"/>
      <c r="C83" s="184"/>
      <c r="D83" s="184"/>
      <c r="E83" s="12"/>
      <c r="F83" s="12"/>
      <c r="G83" s="12"/>
      <c r="H83" s="12"/>
    </row>
    <row r="84" spans="1:8" ht="30.95" hidden="1" customHeight="1" x14ac:dyDescent="0.25">
      <c r="A84" s="209" t="s">
        <v>134</v>
      </c>
      <c r="B84" s="209"/>
      <c r="C84" s="209"/>
      <c r="D84" s="209"/>
    </row>
    <row r="85" spans="1:8" ht="16.5" thickBot="1" x14ac:dyDescent="0.3">
      <c r="A85" s="25"/>
      <c r="B85" s="25"/>
      <c r="C85" s="25"/>
      <c r="D85" s="25"/>
    </row>
    <row r="86" spans="1:8" ht="16.5" thickBot="1" x14ac:dyDescent="0.3">
      <c r="A86" s="199" t="s">
        <v>50</v>
      </c>
      <c r="B86" s="199"/>
      <c r="C86" s="199"/>
      <c r="D86" s="199"/>
      <c r="F86" s="204" t="s">
        <v>207</v>
      </c>
      <c r="G86" s="205"/>
    </row>
    <row r="87" spans="1:8" x14ac:dyDescent="0.25">
      <c r="A87" s="9"/>
      <c r="B87" s="9"/>
      <c r="C87" s="9"/>
      <c r="D87" s="9"/>
      <c r="F87" s="53" t="s">
        <v>135</v>
      </c>
      <c r="G87" s="119">
        <f>CCT!D8</f>
        <v>0</v>
      </c>
    </row>
    <row r="88" spans="1:8" x14ac:dyDescent="0.25">
      <c r="A88" s="68" t="s">
        <v>51</v>
      </c>
      <c r="B88" s="68" t="s">
        <v>52</v>
      </c>
      <c r="C88" s="68" t="s">
        <v>1</v>
      </c>
      <c r="D88" s="68" t="s">
        <v>27</v>
      </c>
      <c r="F88" s="54" t="s">
        <v>136</v>
      </c>
      <c r="G88" s="114">
        <v>1</v>
      </c>
    </row>
    <row r="89" spans="1:8" x14ac:dyDescent="0.25">
      <c r="A89" s="70" t="s">
        <v>28</v>
      </c>
      <c r="B89" s="10" t="s">
        <v>147</v>
      </c>
      <c r="C89" s="85">
        <f>G102</f>
        <v>0</v>
      </c>
      <c r="D89" s="127" t="str">
        <f>G107</f>
        <v/>
      </c>
      <c r="F89" s="54" t="s">
        <v>137</v>
      </c>
      <c r="G89" s="117">
        <f>G87*G88</f>
        <v>0</v>
      </c>
    </row>
    <row r="90" spans="1:8" ht="16.5" thickBot="1" x14ac:dyDescent="0.3">
      <c r="A90" s="26" t="s">
        <v>29</v>
      </c>
      <c r="B90" s="11" t="s">
        <v>158</v>
      </c>
      <c r="C90" s="77">
        <f>G87</f>
        <v>0</v>
      </c>
      <c r="D90" s="56">
        <f>$G$91</f>
        <v>0</v>
      </c>
      <c r="F90" s="115" t="s">
        <v>157</v>
      </c>
      <c r="G90" s="118">
        <f>G89*20%</f>
        <v>0</v>
      </c>
    </row>
    <row r="91" spans="1:8" ht="16.5" thickBot="1" x14ac:dyDescent="0.3">
      <c r="A91" s="26" t="s">
        <v>30</v>
      </c>
      <c r="B91" s="11" t="s">
        <v>160</v>
      </c>
      <c r="C91" s="77">
        <f>CCT!D10</f>
        <v>0</v>
      </c>
      <c r="D91" s="56">
        <f>$C$91</f>
        <v>0</v>
      </c>
      <c r="F91" s="55" t="s">
        <v>138</v>
      </c>
      <c r="G91" s="116">
        <f>G89-G90</f>
        <v>0</v>
      </c>
    </row>
    <row r="92" spans="1:8" x14ac:dyDescent="0.25">
      <c r="A92" s="26" t="s">
        <v>46</v>
      </c>
      <c r="B92" s="11" t="s">
        <v>159</v>
      </c>
      <c r="C92" s="77">
        <f>CCT!D9</f>
        <v>0</v>
      </c>
      <c r="D92" s="56">
        <f>$C$92</f>
        <v>0</v>
      </c>
      <c r="F92" s="123"/>
      <c r="G92" s="123"/>
    </row>
    <row r="93" spans="1:8" x14ac:dyDescent="0.25">
      <c r="A93" s="26" t="s">
        <v>31</v>
      </c>
      <c r="B93" s="11" t="s">
        <v>148</v>
      </c>
      <c r="C93" s="66"/>
      <c r="D93" s="56">
        <v>0</v>
      </c>
      <c r="F93" s="207"/>
      <c r="G93" s="207"/>
    </row>
    <row r="94" spans="1:8" x14ac:dyDescent="0.25">
      <c r="A94" s="26" t="s">
        <v>32</v>
      </c>
      <c r="B94" s="11" t="s">
        <v>204</v>
      </c>
      <c r="C94" s="69"/>
      <c r="D94" s="57">
        <v>0</v>
      </c>
      <c r="F94" s="123"/>
      <c r="G94" s="121"/>
      <c r="H94" s="42"/>
    </row>
    <row r="95" spans="1:8" x14ac:dyDescent="0.25">
      <c r="A95" s="189" t="s">
        <v>2</v>
      </c>
      <c r="B95" s="189"/>
      <c r="C95" s="189"/>
      <c r="D95" s="83">
        <f>SUM(D89:D94)</f>
        <v>0</v>
      </c>
      <c r="F95" s="123"/>
      <c r="G95" s="124"/>
    </row>
    <row r="96" spans="1:8" hidden="1" x14ac:dyDescent="0.25">
      <c r="A96" s="185" t="s">
        <v>83</v>
      </c>
      <c r="B96" s="185"/>
      <c r="C96" s="185"/>
      <c r="D96" s="185"/>
      <c r="F96" s="123"/>
      <c r="G96" s="121"/>
    </row>
    <row r="97" spans="1:8" ht="15.75" hidden="1" customHeight="1" x14ac:dyDescent="0.25">
      <c r="A97" s="183" t="s">
        <v>94</v>
      </c>
      <c r="B97" s="183"/>
      <c r="C97" s="183"/>
      <c r="D97" s="183"/>
      <c r="F97" s="123"/>
      <c r="G97" s="121"/>
    </row>
    <row r="98" spans="1:8" ht="30" hidden="1" customHeight="1" x14ac:dyDescent="0.25">
      <c r="A98" s="183" t="s">
        <v>95</v>
      </c>
      <c r="B98" s="183"/>
      <c r="C98" s="183"/>
      <c r="D98" s="183"/>
      <c r="F98" s="125"/>
      <c r="G98" s="121"/>
    </row>
    <row r="99" spans="1:8" ht="18" hidden="1" customHeight="1" x14ac:dyDescent="0.25">
      <c r="A99" s="183" t="s">
        <v>206</v>
      </c>
      <c r="B99" s="183"/>
      <c r="C99" s="183"/>
      <c r="D99" s="183"/>
      <c r="E99" s="12"/>
      <c r="F99" s="126"/>
      <c r="G99" s="122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199" t="s">
        <v>53</v>
      </c>
      <c r="B101" s="199"/>
      <c r="C101" s="199"/>
      <c r="D101" s="199"/>
      <c r="F101" s="204" t="s">
        <v>208</v>
      </c>
      <c r="G101" s="205"/>
    </row>
    <row r="102" spans="1:8" x14ac:dyDescent="0.25">
      <c r="A102" s="9"/>
      <c r="B102" s="9"/>
      <c r="C102" s="9"/>
      <c r="D102" s="9"/>
      <c r="F102" s="53" t="s">
        <v>139</v>
      </c>
      <c r="G102" s="113">
        <f>VT!D6</f>
        <v>0</v>
      </c>
      <c r="H102" s="42" t="s">
        <v>162</v>
      </c>
    </row>
    <row r="103" spans="1:8" x14ac:dyDescent="0.25">
      <c r="A103" s="68">
        <v>2</v>
      </c>
      <c r="B103" s="68" t="s">
        <v>54</v>
      </c>
      <c r="C103" s="178" t="s">
        <v>27</v>
      </c>
      <c r="D103" s="178"/>
      <c r="F103" s="54" t="s">
        <v>205</v>
      </c>
      <c r="G103" s="114">
        <v>2</v>
      </c>
    </row>
    <row r="104" spans="1:8" x14ac:dyDescent="0.25">
      <c r="A104" s="70" t="s">
        <v>37</v>
      </c>
      <c r="B104" s="10" t="s">
        <v>38</v>
      </c>
      <c r="C104" s="206">
        <f>D54</f>
        <v>0</v>
      </c>
      <c r="D104" s="206"/>
      <c r="F104" s="54" t="s">
        <v>140</v>
      </c>
      <c r="G104" s="117">
        <v>22</v>
      </c>
    </row>
    <row r="105" spans="1:8" x14ac:dyDescent="0.25">
      <c r="A105" s="70" t="s">
        <v>43</v>
      </c>
      <c r="B105" s="10" t="s">
        <v>44</v>
      </c>
      <c r="C105" s="173">
        <f>D71</f>
        <v>0</v>
      </c>
      <c r="D105" s="173"/>
      <c r="F105" s="54" t="s">
        <v>141</v>
      </c>
      <c r="G105" s="117">
        <f>G102*G103*G104</f>
        <v>0</v>
      </c>
    </row>
    <row r="106" spans="1:8" ht="16.5" thickBot="1" x14ac:dyDescent="0.3">
      <c r="A106" s="70" t="s">
        <v>51</v>
      </c>
      <c r="B106" s="10" t="s">
        <v>52</v>
      </c>
      <c r="C106" s="173">
        <f>D95</f>
        <v>0</v>
      </c>
      <c r="D106" s="173"/>
      <c r="F106" s="76" t="s">
        <v>142</v>
      </c>
      <c r="G106" s="117">
        <f>D31*6%</f>
        <v>0</v>
      </c>
    </row>
    <row r="107" spans="1:8" ht="16.5" thickBot="1" x14ac:dyDescent="0.3">
      <c r="A107" s="174" t="s">
        <v>2</v>
      </c>
      <c r="B107" s="175"/>
      <c r="C107" s="190">
        <f>SUM(C104:C106)</f>
        <v>0</v>
      </c>
      <c r="D107" s="190"/>
      <c r="F107" s="55" t="s">
        <v>138</v>
      </c>
      <c r="G107" s="116" t="str">
        <f>IF(G102=0,"",G105-G106)</f>
        <v/>
      </c>
      <c r="H107" s="12"/>
    </row>
    <row r="108" spans="1:8" x14ac:dyDescent="0.25">
      <c r="A108" s="9"/>
      <c r="B108" s="9"/>
      <c r="C108" s="9"/>
      <c r="D108" s="9"/>
    </row>
    <row r="109" spans="1:8" x14ac:dyDescent="0.25">
      <c r="A109" s="9"/>
      <c r="B109" s="9"/>
      <c r="C109" s="9"/>
      <c r="D109" s="9"/>
    </row>
    <row r="110" spans="1:8" x14ac:dyDescent="0.25">
      <c r="A110" s="177" t="s">
        <v>12</v>
      </c>
      <c r="B110" s="177"/>
      <c r="C110" s="177"/>
      <c r="D110" s="177"/>
    </row>
    <row r="111" spans="1:8" x14ac:dyDescent="0.25">
      <c r="A111" s="4"/>
      <c r="B111" s="4"/>
      <c r="C111" s="4"/>
      <c r="D111" s="4"/>
    </row>
    <row r="112" spans="1:8" x14ac:dyDescent="0.25">
      <c r="A112" s="202" t="s">
        <v>109</v>
      </c>
      <c r="B112" s="202"/>
      <c r="C112" s="27">
        <f>D38+C107-SUM(D63:D69)</f>
        <v>0</v>
      </c>
      <c r="D112" s="12"/>
      <c r="F112" s="28"/>
    </row>
    <row r="113" spans="1:9" x14ac:dyDescent="0.25">
      <c r="A113" s="203" t="s">
        <v>110</v>
      </c>
      <c r="B113" s="203"/>
      <c r="C113" s="27">
        <f>D38+C107</f>
        <v>0</v>
      </c>
      <c r="D113" s="12"/>
      <c r="F113" s="22"/>
    </row>
    <row r="114" spans="1:9" x14ac:dyDescent="0.25">
      <c r="A114" s="68">
        <v>3</v>
      </c>
      <c r="B114" s="68" t="s">
        <v>55</v>
      </c>
      <c r="C114" s="68" t="s">
        <v>56</v>
      </c>
      <c r="D114" s="68" t="s">
        <v>27</v>
      </c>
    </row>
    <row r="115" spans="1:9" x14ac:dyDescent="0.25">
      <c r="A115" s="70" t="s">
        <v>28</v>
      </c>
      <c r="B115" s="103" t="s">
        <v>57</v>
      </c>
      <c r="C115" s="75">
        <f>(1/12)*5%</f>
        <v>4.1666666666666666E-3</v>
      </c>
      <c r="D115" s="57">
        <f>C112*C115</f>
        <v>0</v>
      </c>
      <c r="F115" s="22"/>
    </row>
    <row r="116" spans="1:9" x14ac:dyDescent="0.25">
      <c r="A116" s="70" t="s">
        <v>29</v>
      </c>
      <c r="B116" s="29" t="s">
        <v>58</v>
      </c>
      <c r="C116" s="30">
        <v>0.08</v>
      </c>
      <c r="D116" s="14">
        <f>D115*$C$116</f>
        <v>0</v>
      </c>
      <c r="I116" s="31"/>
    </row>
    <row r="117" spans="1:9" x14ac:dyDescent="0.25">
      <c r="A117" s="70" t="s">
        <v>30</v>
      </c>
      <c r="B117" s="29" t="s">
        <v>167</v>
      </c>
      <c r="C117" s="30">
        <v>0.02</v>
      </c>
      <c r="D117" s="14">
        <f>C117*D115</f>
        <v>0</v>
      </c>
      <c r="E117" s="22"/>
      <c r="F117" s="31"/>
    </row>
    <row r="118" spans="1:9" x14ac:dyDescent="0.25">
      <c r="A118" s="70" t="s">
        <v>46</v>
      </c>
      <c r="B118" s="29" t="s">
        <v>59</v>
      </c>
      <c r="C118" s="75">
        <f>7/30/12</f>
        <v>1.9444444444444445E-2</v>
      </c>
      <c r="D118" s="14">
        <f>C113*C118</f>
        <v>0</v>
      </c>
      <c r="F118" s="22"/>
    </row>
    <row r="119" spans="1:9" x14ac:dyDescent="0.25">
      <c r="A119" s="70" t="s">
        <v>31</v>
      </c>
      <c r="B119" s="29" t="s">
        <v>169</v>
      </c>
      <c r="C119" s="30">
        <f>$C$71</f>
        <v>0.36800000000000005</v>
      </c>
      <c r="D119" s="14">
        <f>D118*C119</f>
        <v>0</v>
      </c>
    </row>
    <row r="120" spans="1:9" x14ac:dyDescent="0.25">
      <c r="A120" s="70" t="s">
        <v>32</v>
      </c>
      <c r="B120" s="29" t="s">
        <v>144</v>
      </c>
      <c r="C120" s="30">
        <v>0.02</v>
      </c>
      <c r="D120" s="14">
        <f>D118*$C$120</f>
        <v>0</v>
      </c>
    </row>
    <row r="121" spans="1:9" x14ac:dyDescent="0.25">
      <c r="A121" s="189" t="s">
        <v>2</v>
      </c>
      <c r="B121" s="189"/>
      <c r="C121" s="30"/>
      <c r="D121" s="49">
        <f>SUM(D115:D120)</f>
        <v>0</v>
      </c>
      <c r="F121" s="12"/>
      <c r="G121" s="12"/>
    </row>
    <row r="122" spans="1:9" hidden="1" x14ac:dyDescent="0.25">
      <c r="A122" s="185" t="s">
        <v>83</v>
      </c>
      <c r="B122" s="185"/>
      <c r="C122" s="185"/>
      <c r="D122" s="185"/>
      <c r="F122" s="12"/>
      <c r="G122" s="12"/>
    </row>
    <row r="123" spans="1:9" ht="31.5" hidden="1" customHeight="1" x14ac:dyDescent="0.25">
      <c r="A123" s="183" t="s">
        <v>96</v>
      </c>
      <c r="B123" s="183"/>
      <c r="C123" s="183"/>
      <c r="D123" s="183"/>
      <c r="F123" s="12"/>
      <c r="G123" s="12"/>
    </row>
    <row r="124" spans="1:9" ht="28.5" hidden="1" customHeight="1" x14ac:dyDescent="0.25">
      <c r="A124" s="183" t="s">
        <v>97</v>
      </c>
      <c r="B124" s="183"/>
      <c r="C124" s="183"/>
      <c r="D124" s="183"/>
      <c r="E124" s="12"/>
      <c r="H124" s="12"/>
    </row>
    <row r="125" spans="1:9" ht="31.5" hidden="1" customHeight="1" x14ac:dyDescent="0.25">
      <c r="A125" s="183" t="s">
        <v>143</v>
      </c>
      <c r="B125" s="183"/>
      <c r="C125" s="183"/>
      <c r="D125" s="18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177" t="s">
        <v>60</v>
      </c>
      <c r="B127" s="177"/>
      <c r="C127" s="177"/>
      <c r="D127" s="177"/>
    </row>
    <row r="128" spans="1:9" ht="14.45" hidden="1" customHeight="1" x14ac:dyDescent="0.25">
      <c r="A128" s="185" t="s">
        <v>83</v>
      </c>
      <c r="B128" s="185"/>
      <c r="C128" s="185"/>
      <c r="D128" s="185"/>
    </row>
    <row r="129" spans="1:10" ht="39.75" hidden="1" customHeight="1" x14ac:dyDescent="0.25">
      <c r="A129" s="198" t="s">
        <v>98</v>
      </c>
      <c r="B129" s="198"/>
      <c r="C129" s="198"/>
      <c r="D129" s="198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199" t="s">
        <v>61</v>
      </c>
      <c r="B131" s="199"/>
      <c r="C131" s="199"/>
      <c r="D131" s="199"/>
    </row>
    <row r="132" spans="1:10" x14ac:dyDescent="0.25">
      <c r="A132" s="4"/>
      <c r="B132" s="4"/>
      <c r="C132" s="4"/>
      <c r="D132" s="4"/>
    </row>
    <row r="133" spans="1:10" x14ac:dyDescent="0.25">
      <c r="A133" s="200" t="s">
        <v>111</v>
      </c>
      <c r="B133" s="200"/>
      <c r="C133" s="17">
        <f>D38+C107+D121</f>
        <v>0</v>
      </c>
      <c r="D133" s="9"/>
    </row>
    <row r="134" spans="1:10" x14ac:dyDescent="0.25">
      <c r="A134" s="68" t="s">
        <v>62</v>
      </c>
      <c r="B134" s="68" t="s">
        <v>63</v>
      </c>
      <c r="C134" s="68" t="s">
        <v>116</v>
      </c>
      <c r="D134" s="68" t="s">
        <v>27</v>
      </c>
    </row>
    <row r="135" spans="1:10" x14ac:dyDescent="0.25">
      <c r="A135" s="41" t="s">
        <v>28</v>
      </c>
      <c r="B135" s="104" t="s">
        <v>189</v>
      </c>
      <c r="C135" s="75">
        <f>(1+1/3)/12/12</f>
        <v>9.2592592592592587E-3</v>
      </c>
      <c r="D135" s="105">
        <f>$C$133*C135</f>
        <v>0</v>
      </c>
    </row>
    <row r="136" spans="1:10" x14ac:dyDescent="0.25">
      <c r="A136" s="41" t="s">
        <v>29</v>
      </c>
      <c r="B136" s="104" t="s">
        <v>190</v>
      </c>
      <c r="C136" s="75">
        <f>((2/30/12))</f>
        <v>5.5555555555555558E-3</v>
      </c>
      <c r="D136" s="105">
        <f t="shared" ref="D136" si="1">$C$133*C136</f>
        <v>0</v>
      </c>
    </row>
    <row r="137" spans="1:10" x14ac:dyDescent="0.25">
      <c r="A137" s="41" t="s">
        <v>30</v>
      </c>
      <c r="B137" s="104" t="s">
        <v>192</v>
      </c>
      <c r="C137" s="75">
        <v>3.3300000000000001E-3</v>
      </c>
      <c r="D137" s="105">
        <f>$C$133*C137</f>
        <v>0</v>
      </c>
    </row>
    <row r="138" spans="1:10" x14ac:dyDescent="0.25">
      <c r="A138" s="41" t="s">
        <v>46</v>
      </c>
      <c r="B138" s="104" t="s">
        <v>191</v>
      </c>
      <c r="C138" s="75">
        <f>(5/30/12)*0.02</f>
        <v>2.7777777777777778E-4</v>
      </c>
      <c r="D138" s="105">
        <f>$C$133*C138</f>
        <v>0</v>
      </c>
    </row>
    <row r="139" spans="1:10" x14ac:dyDescent="0.25">
      <c r="A139" s="41" t="s">
        <v>31</v>
      </c>
      <c r="B139" s="104" t="s">
        <v>193</v>
      </c>
      <c r="C139" s="75">
        <f>(4/12)/12*0.02*100/100</f>
        <v>5.5555555555555556E-4</v>
      </c>
      <c r="D139" s="105">
        <f>$C$133*C139</f>
        <v>0</v>
      </c>
    </row>
    <row r="140" spans="1:10" x14ac:dyDescent="0.25">
      <c r="A140" s="41" t="s">
        <v>32</v>
      </c>
      <c r="B140" s="104" t="s">
        <v>194</v>
      </c>
      <c r="C140" s="75">
        <f>(5/30)/12</f>
        <v>1.3888888888888888E-2</v>
      </c>
      <c r="D140" s="105">
        <f>$C$133*C140</f>
        <v>0</v>
      </c>
    </row>
    <row r="141" spans="1:10" x14ac:dyDescent="0.25">
      <c r="A141" s="174" t="s">
        <v>80</v>
      </c>
      <c r="B141" s="201"/>
      <c r="C141" s="175"/>
      <c r="D141" s="49">
        <f>SUM(D135:D140)</f>
        <v>0</v>
      </c>
      <c r="F141" s="32"/>
      <c r="G141" s="32"/>
    </row>
    <row r="142" spans="1:10" hidden="1" x14ac:dyDescent="0.25">
      <c r="A142" s="185" t="s">
        <v>83</v>
      </c>
      <c r="B142" s="185"/>
      <c r="C142" s="185"/>
      <c r="D142" s="185"/>
      <c r="F142" s="32"/>
      <c r="G142" s="32"/>
    </row>
    <row r="143" spans="1:10" ht="15.75" hidden="1" customHeight="1" x14ac:dyDescent="0.25">
      <c r="A143" s="183" t="s">
        <v>118</v>
      </c>
      <c r="B143" s="183"/>
      <c r="C143" s="183"/>
      <c r="D143" s="183"/>
      <c r="F143" s="33"/>
      <c r="G143" s="33"/>
    </row>
    <row r="144" spans="1:10" ht="63.75" hidden="1" customHeight="1" x14ac:dyDescent="0.25">
      <c r="A144" s="183" t="s">
        <v>119</v>
      </c>
      <c r="B144" s="183"/>
      <c r="C144" s="183"/>
      <c r="D144" s="183"/>
      <c r="E144" s="32"/>
      <c r="F144" s="32"/>
      <c r="G144" s="32"/>
      <c r="H144" s="32"/>
      <c r="I144" s="32"/>
      <c r="J144" s="32"/>
    </row>
    <row r="145" spans="1:10" ht="30" hidden="1" customHeight="1" x14ac:dyDescent="0.25">
      <c r="A145" s="183" t="s">
        <v>120</v>
      </c>
      <c r="B145" s="183"/>
      <c r="C145" s="183"/>
      <c r="D145" s="183"/>
      <c r="E145" s="33"/>
      <c r="F145" s="33"/>
      <c r="G145" s="33"/>
      <c r="H145" s="33"/>
      <c r="I145" s="33"/>
      <c r="J145" s="33"/>
    </row>
    <row r="146" spans="1:10" ht="33.75" hidden="1" customHeight="1" x14ac:dyDescent="0.25">
      <c r="A146" s="183" t="s">
        <v>121</v>
      </c>
      <c r="B146" s="183"/>
      <c r="C146" s="183"/>
      <c r="D146" s="183"/>
      <c r="E146" s="33"/>
      <c r="F146" s="33"/>
      <c r="G146" s="33"/>
      <c r="H146" s="33"/>
      <c r="I146" s="33"/>
      <c r="J146" s="33"/>
    </row>
    <row r="147" spans="1:10" ht="30.6" hidden="1" customHeight="1" x14ac:dyDescent="0.25">
      <c r="A147" s="183" t="s">
        <v>99</v>
      </c>
      <c r="B147" s="183"/>
      <c r="C147" s="183"/>
      <c r="D147" s="183"/>
      <c r="E147" s="33"/>
      <c r="H147" s="33"/>
      <c r="I147" s="33"/>
      <c r="J147" s="33"/>
    </row>
    <row r="148" spans="1:10" x14ac:dyDescent="0.25">
      <c r="A148" s="51"/>
      <c r="B148" s="51"/>
      <c r="C148" s="51"/>
      <c r="D148" s="51"/>
    </row>
    <row r="149" spans="1:10" x14ac:dyDescent="0.25">
      <c r="A149" s="197" t="s">
        <v>101</v>
      </c>
      <c r="B149" s="197"/>
      <c r="C149" s="197"/>
      <c r="D149" s="197"/>
    </row>
    <row r="150" spans="1:10" x14ac:dyDescent="0.25">
      <c r="A150" s="191" t="s">
        <v>105</v>
      </c>
      <c r="B150" s="191"/>
      <c r="C150" s="84">
        <f>D38+C107+D121</f>
        <v>0</v>
      </c>
      <c r="D150" s="63"/>
    </row>
    <row r="151" spans="1:10" x14ac:dyDescent="0.25">
      <c r="A151" s="34" t="s">
        <v>102</v>
      </c>
      <c r="B151" s="34" t="s">
        <v>103</v>
      </c>
      <c r="C151" s="192" t="s">
        <v>27</v>
      </c>
      <c r="D151" s="193"/>
    </row>
    <row r="152" spans="1:10" x14ac:dyDescent="0.25">
      <c r="A152" s="35" t="s">
        <v>28</v>
      </c>
      <c r="B152" s="48" t="s">
        <v>104</v>
      </c>
      <c r="C152" s="173"/>
      <c r="D152" s="173"/>
      <c r="E152" s="42" t="s">
        <v>161</v>
      </c>
      <c r="F152" s="42"/>
    </row>
    <row r="153" spans="1:10" x14ac:dyDescent="0.25">
      <c r="A153" s="194" t="s">
        <v>2</v>
      </c>
      <c r="B153" s="195"/>
      <c r="C153" s="190">
        <f>C152</f>
        <v>0</v>
      </c>
      <c r="D153" s="190"/>
    </row>
    <row r="154" spans="1:10" x14ac:dyDescent="0.25">
      <c r="A154" s="9"/>
      <c r="B154" s="9"/>
      <c r="C154" s="9"/>
      <c r="D154" s="9"/>
    </row>
    <row r="155" spans="1:10" x14ac:dyDescent="0.25">
      <c r="A155" s="196" t="s">
        <v>64</v>
      </c>
      <c r="B155" s="196"/>
      <c r="C155" s="196"/>
      <c r="D155" s="196"/>
    </row>
    <row r="156" spans="1:10" x14ac:dyDescent="0.25">
      <c r="A156" s="13"/>
      <c r="B156" s="9"/>
      <c r="C156" s="9"/>
      <c r="D156" s="9"/>
    </row>
    <row r="157" spans="1:10" x14ac:dyDescent="0.25">
      <c r="A157" s="68">
        <v>4</v>
      </c>
      <c r="B157" s="68" t="s">
        <v>65</v>
      </c>
      <c r="C157" s="178" t="s">
        <v>27</v>
      </c>
      <c r="D157" s="178"/>
    </row>
    <row r="158" spans="1:10" x14ac:dyDescent="0.25">
      <c r="A158" s="70" t="s">
        <v>62</v>
      </c>
      <c r="B158" s="10" t="s">
        <v>66</v>
      </c>
      <c r="C158" s="173">
        <f>D141</f>
        <v>0</v>
      </c>
      <c r="D158" s="173"/>
    </row>
    <row r="159" spans="1:10" x14ac:dyDescent="0.25">
      <c r="A159" s="70" t="s">
        <v>102</v>
      </c>
      <c r="B159" s="10" t="s">
        <v>106</v>
      </c>
      <c r="C159" s="173">
        <f>C153</f>
        <v>0</v>
      </c>
      <c r="D159" s="173"/>
    </row>
    <row r="160" spans="1:10" x14ac:dyDescent="0.25">
      <c r="A160" s="189" t="s">
        <v>2</v>
      </c>
      <c r="B160" s="189"/>
      <c r="C160" s="190">
        <f>SUM(C158:D159)</f>
        <v>0</v>
      </c>
      <c r="D160" s="190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177" t="s">
        <v>13</v>
      </c>
      <c r="B163" s="177"/>
      <c r="C163" s="177"/>
      <c r="D163" s="177"/>
    </row>
    <row r="164" spans="1:10" x14ac:dyDescent="0.25">
      <c r="A164" s="9"/>
      <c r="B164" s="9"/>
      <c r="C164" s="9"/>
      <c r="D164" s="9"/>
    </row>
    <row r="165" spans="1:10" x14ac:dyDescent="0.25">
      <c r="A165" s="68">
        <v>5</v>
      </c>
      <c r="B165" s="68" t="s">
        <v>10</v>
      </c>
      <c r="C165" s="178" t="s">
        <v>27</v>
      </c>
      <c r="D165" s="178"/>
    </row>
    <row r="166" spans="1:10" x14ac:dyDescent="0.25">
      <c r="A166" s="26" t="s">
        <v>28</v>
      </c>
      <c r="B166" s="11" t="s">
        <v>67</v>
      </c>
      <c r="C166" s="186">
        <f>Uniforme!G10</f>
        <v>0</v>
      </c>
      <c r="D166" s="186"/>
    </row>
    <row r="167" spans="1:10" x14ac:dyDescent="0.25">
      <c r="A167" s="26" t="s">
        <v>29</v>
      </c>
      <c r="B167" s="11" t="s">
        <v>166</v>
      </c>
      <c r="C167" s="186">
        <f>Equipamentos!J8</f>
        <v>0</v>
      </c>
      <c r="D167" s="186"/>
    </row>
    <row r="168" spans="1:10" x14ac:dyDescent="0.25">
      <c r="A168" s="59" t="s">
        <v>30</v>
      </c>
      <c r="B168" s="36" t="s">
        <v>210</v>
      </c>
      <c r="C168" s="187">
        <v>0</v>
      </c>
      <c r="D168" s="187"/>
    </row>
    <row r="169" spans="1:10" x14ac:dyDescent="0.25">
      <c r="A169" s="61" t="s">
        <v>46</v>
      </c>
      <c r="B169" s="60" t="s">
        <v>209</v>
      </c>
      <c r="C169" s="187">
        <v>0</v>
      </c>
      <c r="D169" s="187"/>
    </row>
    <row r="170" spans="1:10" x14ac:dyDescent="0.25">
      <c r="A170" s="174" t="s">
        <v>49</v>
      </c>
      <c r="B170" s="175"/>
      <c r="C170" s="188">
        <f>SUM(C166:C169)</f>
        <v>0</v>
      </c>
      <c r="D170" s="188"/>
    </row>
    <row r="171" spans="1:10" hidden="1" x14ac:dyDescent="0.25">
      <c r="A171" s="185" t="s">
        <v>83</v>
      </c>
      <c r="B171" s="185"/>
      <c r="C171" s="185"/>
      <c r="D171" s="185"/>
      <c r="F171" s="32"/>
      <c r="G171" s="32"/>
    </row>
    <row r="172" spans="1:10" ht="44.25" hidden="1" customHeight="1" x14ac:dyDescent="0.25">
      <c r="A172" s="183" t="s">
        <v>100</v>
      </c>
      <c r="B172" s="183"/>
      <c r="C172" s="183"/>
      <c r="D172" s="183"/>
      <c r="F172" s="37"/>
      <c r="G172" s="37"/>
    </row>
    <row r="173" spans="1:10" ht="22.5" hidden="1" customHeight="1" x14ac:dyDescent="0.25">
      <c r="A173" s="183" t="s">
        <v>145</v>
      </c>
      <c r="B173" s="183"/>
      <c r="C173" s="183"/>
      <c r="D173" s="183"/>
      <c r="F173" s="32"/>
      <c r="G173" s="32"/>
    </row>
    <row r="174" spans="1:10" ht="33" hidden="1" customHeight="1" x14ac:dyDescent="0.25">
      <c r="A174" s="183" t="s">
        <v>146</v>
      </c>
      <c r="B174" s="183"/>
      <c r="C174" s="183"/>
      <c r="D174" s="183"/>
      <c r="E174" s="32"/>
      <c r="H174" s="32"/>
      <c r="I174" s="32"/>
      <c r="J174" s="32"/>
    </row>
    <row r="175" spans="1:10" ht="31.5" customHeight="1" x14ac:dyDescent="0.25">
      <c r="A175" s="9"/>
      <c r="B175" s="9"/>
      <c r="C175" s="9"/>
      <c r="D175" s="9"/>
      <c r="E175" s="32"/>
      <c r="H175" s="32"/>
      <c r="I175" s="32"/>
      <c r="J175" s="32"/>
    </row>
    <row r="176" spans="1:10" x14ac:dyDescent="0.25">
      <c r="A176" s="177" t="s">
        <v>14</v>
      </c>
      <c r="B176" s="177"/>
      <c r="C176" s="177"/>
      <c r="D176" s="177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179" t="s">
        <v>112</v>
      </c>
      <c r="C178" s="179"/>
      <c r="D178" s="17">
        <f>D38+C107+D121+C160+C170</f>
        <v>0</v>
      </c>
    </row>
    <row r="179" spans="1:7" x14ac:dyDescent="0.25">
      <c r="A179" s="4"/>
      <c r="B179" s="179" t="s">
        <v>113</v>
      </c>
      <c r="C179" s="179"/>
      <c r="D179" s="17">
        <f>D178+D182</f>
        <v>0</v>
      </c>
    </row>
    <row r="180" spans="1:7" x14ac:dyDescent="0.25">
      <c r="A180" s="4"/>
      <c r="B180" s="179" t="s">
        <v>114</v>
      </c>
      <c r="C180" s="179"/>
      <c r="D180" s="17">
        <f>(D179+D183)/(1-C184)</f>
        <v>0</v>
      </c>
    </row>
    <row r="181" spans="1:7" x14ac:dyDescent="0.25">
      <c r="A181" s="68">
        <v>6</v>
      </c>
      <c r="B181" s="68" t="s">
        <v>11</v>
      </c>
      <c r="C181" s="68" t="s">
        <v>39</v>
      </c>
      <c r="D181" s="68" t="s">
        <v>27</v>
      </c>
    </row>
    <row r="182" spans="1:7" ht="14.45" customHeight="1" x14ac:dyDescent="0.25">
      <c r="A182" s="70" t="s">
        <v>28</v>
      </c>
      <c r="B182" s="11" t="s">
        <v>8</v>
      </c>
      <c r="C182" s="120"/>
      <c r="D182" s="38">
        <f>D178*C182</f>
        <v>0</v>
      </c>
    </row>
    <row r="183" spans="1:7" x14ac:dyDescent="0.25">
      <c r="A183" s="70" t="s">
        <v>29</v>
      </c>
      <c r="B183" s="11" t="s">
        <v>79</v>
      </c>
      <c r="C183" s="120"/>
      <c r="D183" s="38">
        <f>D179*C183</f>
        <v>0</v>
      </c>
    </row>
    <row r="184" spans="1:7" x14ac:dyDescent="0.25">
      <c r="A184" s="70" t="s">
        <v>30</v>
      </c>
      <c r="B184" s="10" t="s">
        <v>9</v>
      </c>
      <c r="C184" s="30">
        <f>SUM(C185:C189)</f>
        <v>0</v>
      </c>
      <c r="D184" s="38"/>
    </row>
    <row r="185" spans="1:7" x14ac:dyDescent="0.25">
      <c r="A185" s="70"/>
      <c r="B185" s="10" t="s">
        <v>68</v>
      </c>
      <c r="C185" s="30"/>
      <c r="D185" s="38">
        <f>D180*C185</f>
        <v>0</v>
      </c>
    </row>
    <row r="186" spans="1:7" x14ac:dyDescent="0.25">
      <c r="A186" s="70"/>
      <c r="B186" s="10" t="s">
        <v>69</v>
      </c>
      <c r="C186" s="30"/>
      <c r="D186" s="38">
        <f>D180*C186</f>
        <v>0</v>
      </c>
    </row>
    <row r="187" spans="1:7" x14ac:dyDescent="0.25">
      <c r="A187" s="70"/>
      <c r="B187" s="10" t="s">
        <v>70</v>
      </c>
      <c r="C187" s="30"/>
      <c r="D187" s="38">
        <f>D180*C187</f>
        <v>0</v>
      </c>
    </row>
    <row r="188" spans="1:7" x14ac:dyDescent="0.25">
      <c r="A188" s="70"/>
      <c r="B188" s="10" t="s">
        <v>71</v>
      </c>
      <c r="C188" s="58"/>
      <c r="D188" s="38">
        <f>D180*C188</f>
        <v>0</v>
      </c>
    </row>
    <row r="189" spans="1:7" x14ac:dyDescent="0.25">
      <c r="A189" s="70"/>
      <c r="B189" s="10" t="s">
        <v>150</v>
      </c>
      <c r="C189" s="58"/>
      <c r="D189" s="38"/>
    </row>
    <row r="190" spans="1:7" ht="19.5" customHeight="1" x14ac:dyDescent="0.25">
      <c r="A190" s="180" t="s">
        <v>7</v>
      </c>
      <c r="B190" s="180"/>
      <c r="C190" s="30"/>
      <c r="D190" s="50">
        <f>SUM(D182:D189)</f>
        <v>0</v>
      </c>
      <c r="F190" s="33"/>
      <c r="G190" s="33"/>
    </row>
    <row r="191" spans="1:7" hidden="1" x14ac:dyDescent="0.25">
      <c r="A191" s="181" t="s">
        <v>83</v>
      </c>
      <c r="B191" s="182"/>
      <c r="C191" s="182"/>
      <c r="D191" s="182"/>
      <c r="F191" s="12"/>
      <c r="G191" s="12"/>
    </row>
    <row r="192" spans="1:7" hidden="1" x14ac:dyDescent="0.25">
      <c r="A192" s="183" t="s">
        <v>153</v>
      </c>
      <c r="B192" s="183"/>
      <c r="C192" s="183"/>
      <c r="D192" s="183"/>
      <c r="F192" s="12"/>
      <c r="G192" s="12"/>
    </row>
    <row r="193" spans="1:10" hidden="1" x14ac:dyDescent="0.25">
      <c r="A193" s="184" t="s">
        <v>122</v>
      </c>
      <c r="B193" s="184"/>
      <c r="C193" s="184"/>
      <c r="D193" s="184"/>
      <c r="E193" s="33"/>
      <c r="H193" s="33"/>
      <c r="I193" s="33"/>
      <c r="J193" s="33"/>
    </row>
    <row r="194" spans="1:10" x14ac:dyDescent="0.25">
      <c r="A194" s="67"/>
      <c r="B194" s="67"/>
      <c r="C194" s="67"/>
      <c r="D194" s="67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177" t="s">
        <v>72</v>
      </c>
      <c r="B196" s="177"/>
      <c r="C196" s="177"/>
      <c r="D196" s="177"/>
    </row>
    <row r="197" spans="1:10" x14ac:dyDescent="0.25">
      <c r="A197" s="9"/>
      <c r="B197" s="9"/>
      <c r="C197" s="9"/>
      <c r="D197" s="9"/>
    </row>
    <row r="198" spans="1:10" x14ac:dyDescent="0.25">
      <c r="A198" s="68"/>
      <c r="B198" s="68" t="s">
        <v>73</v>
      </c>
      <c r="C198" s="178" t="s">
        <v>27</v>
      </c>
      <c r="D198" s="178"/>
    </row>
    <row r="199" spans="1:10" x14ac:dyDescent="0.25">
      <c r="A199" s="64" t="s">
        <v>28</v>
      </c>
      <c r="B199" s="10" t="s">
        <v>25</v>
      </c>
      <c r="C199" s="173">
        <f>D38</f>
        <v>0</v>
      </c>
      <c r="D199" s="173"/>
    </row>
    <row r="200" spans="1:10" x14ac:dyDescent="0.25">
      <c r="A200" s="64" t="s">
        <v>29</v>
      </c>
      <c r="B200" s="10" t="s">
        <v>35</v>
      </c>
      <c r="C200" s="173">
        <f>C107</f>
        <v>0</v>
      </c>
      <c r="D200" s="173"/>
    </row>
    <row r="201" spans="1:10" x14ac:dyDescent="0.25">
      <c r="A201" s="64" t="s">
        <v>30</v>
      </c>
      <c r="B201" s="10" t="s">
        <v>12</v>
      </c>
      <c r="C201" s="173">
        <f>D121</f>
        <v>0</v>
      </c>
      <c r="D201" s="173"/>
    </row>
    <row r="202" spans="1:10" x14ac:dyDescent="0.25">
      <c r="A202" s="64" t="s">
        <v>46</v>
      </c>
      <c r="B202" s="10" t="s">
        <v>60</v>
      </c>
      <c r="C202" s="173">
        <f>C160</f>
        <v>0</v>
      </c>
      <c r="D202" s="173"/>
    </row>
    <row r="203" spans="1:10" x14ac:dyDescent="0.25">
      <c r="A203" s="64" t="s">
        <v>31</v>
      </c>
      <c r="B203" s="10" t="s">
        <v>13</v>
      </c>
      <c r="C203" s="173">
        <f>C170</f>
        <v>0</v>
      </c>
      <c r="D203" s="173"/>
    </row>
    <row r="204" spans="1:10" ht="14.45" customHeight="1" x14ac:dyDescent="0.25">
      <c r="A204" s="174" t="s">
        <v>74</v>
      </c>
      <c r="B204" s="175"/>
      <c r="C204" s="176">
        <f>SUM(C199:C203)</f>
        <v>0</v>
      </c>
      <c r="D204" s="176"/>
    </row>
    <row r="205" spans="1:10" x14ac:dyDescent="0.25">
      <c r="A205" s="64" t="s">
        <v>32</v>
      </c>
      <c r="B205" s="10" t="s">
        <v>75</v>
      </c>
      <c r="C205" s="173">
        <f>D190</f>
        <v>0</v>
      </c>
      <c r="D205" s="173"/>
    </row>
    <row r="206" spans="1:10" ht="14.45" customHeight="1" x14ac:dyDescent="0.25">
      <c r="A206" s="174" t="s">
        <v>76</v>
      </c>
      <c r="B206" s="175"/>
      <c r="C206" s="176">
        <f>C204+C205</f>
        <v>0</v>
      </c>
      <c r="D206" s="176"/>
    </row>
  </sheetData>
  <mergeCells count="133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4" right="0.511811024" top="0.78740157499999996" bottom="0.78740157499999996" header="0.31496062000000002" footer="0.31496062000000002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7F947-898A-4853-ADBF-4F57996D5BB6}">
  <sheetPr>
    <tabColor theme="8"/>
  </sheetPr>
  <dimension ref="A1:J206"/>
  <sheetViews>
    <sheetView zoomScaleNormal="100" zoomScaleSheetLayoutView="120" workbookViewId="0">
      <selection activeCell="C18" sqref="C18:D18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30" t="s">
        <v>0</v>
      </c>
      <c r="B1" s="230"/>
      <c r="C1" s="230"/>
      <c r="D1" s="230"/>
    </row>
    <row r="2" spans="1:6" x14ac:dyDescent="0.25">
      <c r="A2" s="230" t="s">
        <v>15</v>
      </c>
      <c r="B2" s="230"/>
      <c r="C2" s="230"/>
      <c r="D2" s="230"/>
    </row>
    <row r="3" spans="1:6" x14ac:dyDescent="0.25">
      <c r="A3" s="3"/>
      <c r="B3" s="3"/>
      <c r="C3" s="3"/>
      <c r="D3" s="3"/>
    </row>
    <row r="4" spans="1:6" x14ac:dyDescent="0.25">
      <c r="A4" s="107" t="str">
        <f>Proposta_Global!A1</f>
        <v>PREGÃO ELETRÔNICO Nº XX/2023-SR/PR/PR (UG 200364)</v>
      </c>
      <c r="B4" s="3"/>
      <c r="C4" s="3"/>
      <c r="D4" s="3"/>
    </row>
    <row r="5" spans="1:6" x14ac:dyDescent="0.25">
      <c r="A5" s="107" t="str">
        <f>Proposta_Global!A2</f>
        <v>PROCESSO ADMINISTRATIVO Nº 08385.012093/2023-54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31" t="s">
        <v>16</v>
      </c>
      <c r="B7" s="231"/>
      <c r="C7" s="231"/>
      <c r="D7" s="231"/>
    </row>
    <row r="8" spans="1:6" ht="14.45" customHeight="1" x14ac:dyDescent="0.25">
      <c r="A8" s="232" t="s">
        <v>203</v>
      </c>
      <c r="B8" s="232"/>
      <c r="C8" s="232"/>
      <c r="D8" s="232"/>
    </row>
    <row r="9" spans="1:6" ht="14.25" customHeight="1" x14ac:dyDescent="0.25">
      <c r="A9" s="232"/>
      <c r="B9" s="232"/>
      <c r="C9" s="232"/>
      <c r="D9" s="232"/>
    </row>
    <row r="10" spans="1:6" x14ac:dyDescent="0.25">
      <c r="A10" s="62"/>
      <c r="B10" s="62"/>
      <c r="C10" s="62"/>
      <c r="D10" s="62"/>
    </row>
    <row r="11" spans="1:6" x14ac:dyDescent="0.25">
      <c r="A11" s="177" t="s">
        <v>17</v>
      </c>
      <c r="B11" s="177"/>
      <c r="C11" s="177"/>
      <c r="D11" s="177"/>
    </row>
    <row r="12" spans="1:6" x14ac:dyDescent="0.25">
      <c r="A12" s="4"/>
      <c r="B12" s="4"/>
      <c r="C12" s="4"/>
      <c r="D12" s="62"/>
    </row>
    <row r="13" spans="1:6" x14ac:dyDescent="0.25">
      <c r="A13" s="64">
        <v>1</v>
      </c>
      <c r="B13" s="1" t="s">
        <v>18</v>
      </c>
      <c r="C13" s="233" t="s">
        <v>173</v>
      </c>
      <c r="D13" s="234"/>
    </row>
    <row r="14" spans="1:6" x14ac:dyDescent="0.25">
      <c r="A14" s="64">
        <v>2</v>
      </c>
      <c r="B14" s="1" t="s">
        <v>19</v>
      </c>
      <c r="C14" s="223" t="s">
        <v>170</v>
      </c>
      <c r="D14" s="223"/>
    </row>
    <row r="15" spans="1:6" x14ac:dyDescent="0.25">
      <c r="A15" s="64">
        <v>3</v>
      </c>
      <c r="B15" s="5" t="s">
        <v>20</v>
      </c>
      <c r="C15" s="235">
        <f>CCT!D6</f>
        <v>0</v>
      </c>
      <c r="D15" s="236"/>
      <c r="F15" s="42" t="s">
        <v>152</v>
      </c>
    </row>
    <row r="16" spans="1:6" x14ac:dyDescent="0.25">
      <c r="A16" s="6">
        <v>4</v>
      </c>
      <c r="B16" s="7" t="s">
        <v>21</v>
      </c>
      <c r="C16" s="226" t="s">
        <v>171</v>
      </c>
      <c r="D16" s="227"/>
    </row>
    <row r="17" spans="1:7" x14ac:dyDescent="0.25">
      <c r="A17" s="64">
        <v>5</v>
      </c>
      <c r="B17" s="1" t="s">
        <v>123</v>
      </c>
      <c r="C17" s="228"/>
      <c r="D17" s="228"/>
    </row>
    <row r="18" spans="1:7" x14ac:dyDescent="0.25">
      <c r="A18" s="64">
        <v>6</v>
      </c>
      <c r="B18" s="1" t="s">
        <v>22</v>
      </c>
      <c r="C18" s="228"/>
      <c r="D18" s="228"/>
    </row>
    <row r="19" spans="1:7" x14ac:dyDescent="0.25">
      <c r="A19" s="64">
        <v>7</v>
      </c>
      <c r="B19" s="1" t="s">
        <v>23</v>
      </c>
      <c r="C19" s="229"/>
      <c r="D19" s="229"/>
    </row>
    <row r="20" spans="1:7" x14ac:dyDescent="0.25">
      <c r="A20" s="64">
        <v>8</v>
      </c>
      <c r="B20" s="1" t="s">
        <v>24</v>
      </c>
      <c r="C20" s="221" t="s">
        <v>215</v>
      </c>
      <c r="D20" s="221"/>
    </row>
    <row r="21" spans="1:7" ht="15.75" hidden="1" customHeight="1" x14ac:dyDescent="0.25">
      <c r="A21" s="185" t="s">
        <v>83</v>
      </c>
      <c r="B21" s="185"/>
      <c r="C21" s="185"/>
      <c r="D21" s="185"/>
    </row>
    <row r="22" spans="1:7" hidden="1" x14ac:dyDescent="0.25">
      <c r="A22" s="184" t="s">
        <v>84</v>
      </c>
      <c r="B22" s="184"/>
      <c r="C22" s="184"/>
      <c r="D22" s="184"/>
    </row>
    <row r="23" spans="1:7" hidden="1" x14ac:dyDescent="0.25">
      <c r="A23" s="184" t="s">
        <v>107</v>
      </c>
      <c r="B23" s="184"/>
      <c r="C23" s="184"/>
      <c r="D23" s="184"/>
    </row>
    <row r="24" spans="1:7" hidden="1" x14ac:dyDescent="0.25">
      <c r="A24" s="222" t="s">
        <v>85</v>
      </c>
      <c r="B24" s="222"/>
      <c r="C24" s="222"/>
      <c r="D24" s="222"/>
    </row>
    <row r="25" spans="1:7" ht="15.6" hidden="1" customHeight="1" x14ac:dyDescent="0.25">
      <c r="A25" s="183" t="s">
        <v>155</v>
      </c>
      <c r="B25" s="183"/>
      <c r="C25" s="183"/>
      <c r="D25" s="183"/>
      <c r="E25" s="8"/>
      <c r="F25" s="8"/>
      <c r="G25" s="8"/>
    </row>
    <row r="26" spans="1:7" ht="15.6" hidden="1" customHeight="1" x14ac:dyDescent="0.25">
      <c r="A26" s="183" t="s">
        <v>156</v>
      </c>
      <c r="B26" s="183"/>
      <c r="C26" s="183"/>
      <c r="D26" s="18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177" t="s">
        <v>25</v>
      </c>
      <c r="B28" s="177"/>
      <c r="C28" s="177"/>
      <c r="D28" s="177"/>
    </row>
    <row r="29" spans="1:7" x14ac:dyDescent="0.25">
      <c r="A29" s="9"/>
      <c r="B29" s="9"/>
      <c r="C29" s="9"/>
      <c r="D29" s="9"/>
    </row>
    <row r="30" spans="1:7" x14ac:dyDescent="0.25">
      <c r="A30" s="68">
        <v>1</v>
      </c>
      <c r="B30" s="215" t="s">
        <v>26</v>
      </c>
      <c r="C30" s="216"/>
      <c r="D30" s="65" t="s">
        <v>27</v>
      </c>
    </row>
    <row r="31" spans="1:7" x14ac:dyDescent="0.25">
      <c r="A31" s="70" t="s">
        <v>28</v>
      </c>
      <c r="B31" s="217" t="s">
        <v>125</v>
      </c>
      <c r="C31" s="218"/>
      <c r="D31" s="72">
        <f>$C$15/44*40</f>
        <v>0</v>
      </c>
    </row>
    <row r="32" spans="1:7" x14ac:dyDescent="0.25">
      <c r="A32" s="70" t="s">
        <v>29</v>
      </c>
      <c r="B32" s="213" t="s">
        <v>124</v>
      </c>
      <c r="C32" s="214"/>
      <c r="D32" s="71">
        <v>0</v>
      </c>
    </row>
    <row r="33" spans="1:7" x14ac:dyDescent="0.25">
      <c r="A33" s="70" t="s">
        <v>30</v>
      </c>
      <c r="B33" s="219" t="s">
        <v>129</v>
      </c>
      <c r="C33" s="220"/>
      <c r="D33" s="71">
        <v>0</v>
      </c>
    </row>
    <row r="34" spans="1:7" x14ac:dyDescent="0.25">
      <c r="A34" s="70" t="s">
        <v>46</v>
      </c>
      <c r="B34" s="211" t="s">
        <v>126</v>
      </c>
      <c r="C34" s="212"/>
      <c r="D34" s="71">
        <v>0</v>
      </c>
    </row>
    <row r="35" spans="1:7" x14ac:dyDescent="0.25">
      <c r="A35" s="70" t="s">
        <v>31</v>
      </c>
      <c r="B35" s="211" t="s">
        <v>127</v>
      </c>
      <c r="C35" s="212"/>
      <c r="D35" s="71">
        <v>0</v>
      </c>
    </row>
    <row r="36" spans="1:7" x14ac:dyDescent="0.25">
      <c r="A36" s="70" t="s">
        <v>32</v>
      </c>
      <c r="B36" s="213" t="s">
        <v>128</v>
      </c>
      <c r="C36" s="214"/>
      <c r="D36" s="73">
        <v>0</v>
      </c>
    </row>
    <row r="37" spans="1:7" x14ac:dyDescent="0.25">
      <c r="A37" s="70" t="s">
        <v>33</v>
      </c>
      <c r="B37" s="213" t="s">
        <v>226</v>
      </c>
      <c r="C37" s="214"/>
      <c r="D37" s="73">
        <f>CCT!D7</f>
        <v>0</v>
      </c>
    </row>
    <row r="38" spans="1:7" x14ac:dyDescent="0.25">
      <c r="A38" s="174" t="s">
        <v>2</v>
      </c>
      <c r="B38" s="201"/>
      <c r="C38" s="175"/>
      <c r="D38" s="74">
        <f>SUM(D31:D37)</f>
        <v>0</v>
      </c>
    </row>
    <row r="39" spans="1:7" ht="15.75" hidden="1" customHeight="1" x14ac:dyDescent="0.25">
      <c r="A39" s="185" t="s">
        <v>83</v>
      </c>
      <c r="B39" s="185"/>
      <c r="C39" s="185"/>
      <c r="D39" s="185"/>
    </row>
    <row r="40" spans="1:7" hidden="1" x14ac:dyDescent="0.25">
      <c r="A40" s="183" t="s">
        <v>108</v>
      </c>
      <c r="B40" s="183"/>
      <c r="C40" s="183"/>
      <c r="D40" s="183"/>
    </row>
    <row r="41" spans="1:7" hidden="1" x14ac:dyDescent="0.25">
      <c r="A41" s="183" t="s">
        <v>154</v>
      </c>
      <c r="B41" s="183"/>
      <c r="C41" s="183"/>
      <c r="D41" s="18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177" t="s">
        <v>35</v>
      </c>
      <c r="B43" s="177"/>
      <c r="C43" s="177"/>
      <c r="D43" s="177"/>
    </row>
    <row r="44" spans="1:7" ht="15.75" hidden="1" customHeight="1" x14ac:dyDescent="0.25">
      <c r="A44" s="185" t="s">
        <v>83</v>
      </c>
      <c r="B44" s="185"/>
      <c r="C44" s="185"/>
      <c r="D44" s="185"/>
    </row>
    <row r="45" spans="1:7" ht="15.75" hidden="1" customHeight="1" x14ac:dyDescent="0.25">
      <c r="A45" s="183" t="s">
        <v>86</v>
      </c>
      <c r="B45" s="183"/>
      <c r="C45" s="183"/>
      <c r="D45" s="183"/>
    </row>
    <row r="46" spans="1:7" hidden="1" x14ac:dyDescent="0.25">
      <c r="A46" s="183"/>
      <c r="B46" s="183"/>
      <c r="C46" s="183"/>
      <c r="D46" s="183"/>
    </row>
    <row r="47" spans="1:7" ht="15.75" hidden="1" customHeight="1" x14ac:dyDescent="0.25">
      <c r="A47" s="183" t="s">
        <v>87</v>
      </c>
      <c r="B47" s="183"/>
      <c r="C47" s="183"/>
      <c r="D47" s="183"/>
    </row>
    <row r="48" spans="1:7" x14ac:dyDescent="0.25">
      <c r="A48" s="13"/>
      <c r="B48" s="9"/>
      <c r="C48" s="9"/>
      <c r="D48" s="9"/>
    </row>
    <row r="49" spans="1:8" x14ac:dyDescent="0.25">
      <c r="A49" s="199" t="s">
        <v>36</v>
      </c>
      <c r="B49" s="199"/>
      <c r="C49" s="199"/>
      <c r="D49" s="199"/>
    </row>
    <row r="50" spans="1:8" x14ac:dyDescent="0.25">
      <c r="A50" s="9"/>
      <c r="B50" s="9"/>
      <c r="C50" s="9"/>
      <c r="D50" s="9"/>
    </row>
    <row r="51" spans="1:8" x14ac:dyDescent="0.25">
      <c r="A51" s="68" t="s">
        <v>37</v>
      </c>
      <c r="B51" s="68" t="s">
        <v>38</v>
      </c>
      <c r="C51" s="68" t="s">
        <v>39</v>
      </c>
      <c r="D51" s="68" t="s">
        <v>27</v>
      </c>
    </row>
    <row r="52" spans="1:8" x14ac:dyDescent="0.25">
      <c r="A52" s="70" t="s">
        <v>28</v>
      </c>
      <c r="B52" s="10" t="s">
        <v>40</v>
      </c>
      <c r="C52" s="30">
        <f>1/12</f>
        <v>8.3333333333333329E-2</v>
      </c>
      <c r="D52" s="14">
        <f>$D$38*C52</f>
        <v>0</v>
      </c>
    </row>
    <row r="53" spans="1:8" x14ac:dyDescent="0.25">
      <c r="A53" s="70" t="s">
        <v>29</v>
      </c>
      <c r="B53" s="10" t="s">
        <v>41</v>
      </c>
      <c r="C53" s="75">
        <v>0.121</v>
      </c>
      <c r="D53" s="14">
        <f>$D$38*C53</f>
        <v>0</v>
      </c>
    </row>
    <row r="54" spans="1:8" x14ac:dyDescent="0.25">
      <c r="A54" s="189" t="s">
        <v>7</v>
      </c>
      <c r="B54" s="189"/>
      <c r="C54" s="70"/>
      <c r="D54" s="49">
        <f>SUM(D52:D53)</f>
        <v>0</v>
      </c>
      <c r="H54" s="15"/>
    </row>
    <row r="55" spans="1:8" ht="15.75" hidden="1" customHeight="1" x14ac:dyDescent="0.25">
      <c r="A55" s="185" t="s">
        <v>83</v>
      </c>
      <c r="B55" s="185"/>
      <c r="C55" s="185"/>
      <c r="D55" s="185"/>
    </row>
    <row r="56" spans="1:8" ht="32.25" hidden="1" customHeight="1" x14ac:dyDescent="0.25">
      <c r="A56" s="183" t="s">
        <v>117</v>
      </c>
      <c r="B56" s="183"/>
      <c r="C56" s="183"/>
      <c r="D56" s="183"/>
    </row>
    <row r="57" spans="1:8" hidden="1" x14ac:dyDescent="0.25">
      <c r="A57" s="183" t="s">
        <v>130</v>
      </c>
      <c r="B57" s="183"/>
      <c r="C57" s="183"/>
      <c r="D57" s="183"/>
    </row>
    <row r="58" spans="1:8" x14ac:dyDescent="0.25">
      <c r="A58" s="9"/>
      <c r="B58" s="9"/>
      <c r="C58" s="9"/>
      <c r="D58" s="9"/>
    </row>
    <row r="59" spans="1:8" x14ac:dyDescent="0.25">
      <c r="A59" s="210" t="s">
        <v>42</v>
      </c>
      <c r="B59" s="210"/>
      <c r="C59" s="210"/>
      <c r="D59" s="210"/>
    </row>
    <row r="60" spans="1:8" x14ac:dyDescent="0.25">
      <c r="A60" s="16"/>
      <c r="B60" s="16"/>
      <c r="C60" s="16"/>
      <c r="D60" s="16"/>
    </row>
    <row r="61" spans="1:8" x14ac:dyDescent="0.25">
      <c r="A61" s="179" t="s">
        <v>131</v>
      </c>
      <c r="B61" s="179"/>
      <c r="C61" s="17">
        <f>$D$38+$D$54</f>
        <v>0</v>
      </c>
      <c r="D61" s="9"/>
    </row>
    <row r="62" spans="1:8" x14ac:dyDescent="0.25">
      <c r="A62" s="68" t="s">
        <v>43</v>
      </c>
      <c r="B62" s="68" t="s">
        <v>44</v>
      </c>
      <c r="C62" s="68" t="s">
        <v>39</v>
      </c>
      <c r="D62" s="68" t="s">
        <v>27</v>
      </c>
    </row>
    <row r="63" spans="1:8" x14ac:dyDescent="0.25">
      <c r="A63" s="70" t="s">
        <v>28</v>
      </c>
      <c r="B63" s="10" t="s">
        <v>3</v>
      </c>
      <c r="C63" s="44">
        <v>0.2</v>
      </c>
      <c r="D63" s="45">
        <f>$C$61*C63</f>
        <v>0</v>
      </c>
    </row>
    <row r="64" spans="1:8" x14ac:dyDescent="0.25">
      <c r="A64" s="70" t="s">
        <v>29</v>
      </c>
      <c r="B64" s="10" t="s">
        <v>45</v>
      </c>
      <c r="C64" s="19">
        <v>2.5000000000000001E-2</v>
      </c>
      <c r="D64" s="18">
        <f t="shared" ref="D64:D70" si="0">$C$61*C64</f>
        <v>0</v>
      </c>
    </row>
    <row r="65" spans="1:8" x14ac:dyDescent="0.25">
      <c r="A65" s="70" t="s">
        <v>30</v>
      </c>
      <c r="B65" s="20" t="s">
        <v>78</v>
      </c>
      <c r="C65" s="21">
        <v>0.03</v>
      </c>
      <c r="D65" s="43">
        <f t="shared" si="0"/>
        <v>0</v>
      </c>
    </row>
    <row r="66" spans="1:8" x14ac:dyDescent="0.25">
      <c r="A66" s="70" t="s">
        <v>46</v>
      </c>
      <c r="B66" s="10" t="s">
        <v>47</v>
      </c>
      <c r="C66" s="19">
        <v>1.4999999999999999E-2</v>
      </c>
      <c r="D66" s="18">
        <f t="shared" si="0"/>
        <v>0</v>
      </c>
    </row>
    <row r="67" spans="1:8" x14ac:dyDescent="0.25">
      <c r="A67" s="70" t="s">
        <v>31</v>
      </c>
      <c r="B67" s="10" t="s">
        <v>48</v>
      </c>
      <c r="C67" s="19">
        <v>0.01</v>
      </c>
      <c r="D67" s="18">
        <f t="shared" si="0"/>
        <v>0</v>
      </c>
    </row>
    <row r="68" spans="1:8" x14ac:dyDescent="0.25">
      <c r="A68" s="70" t="s">
        <v>32</v>
      </c>
      <c r="B68" s="10" t="s">
        <v>4</v>
      </c>
      <c r="C68" s="19">
        <v>6.0000000000000001E-3</v>
      </c>
      <c r="D68" s="18">
        <f t="shared" si="0"/>
        <v>0</v>
      </c>
    </row>
    <row r="69" spans="1:8" x14ac:dyDescent="0.25">
      <c r="A69" s="70" t="s">
        <v>33</v>
      </c>
      <c r="B69" s="10" t="s">
        <v>5</v>
      </c>
      <c r="C69" s="19">
        <v>2E-3</v>
      </c>
      <c r="D69" s="18">
        <f t="shared" si="0"/>
        <v>0</v>
      </c>
    </row>
    <row r="70" spans="1:8" x14ac:dyDescent="0.25">
      <c r="A70" s="70" t="s">
        <v>34</v>
      </c>
      <c r="B70" s="10" t="s">
        <v>6</v>
      </c>
      <c r="C70" s="19">
        <v>0.08</v>
      </c>
      <c r="D70" s="18">
        <f t="shared" si="0"/>
        <v>0</v>
      </c>
      <c r="F70" s="22"/>
    </row>
    <row r="71" spans="1:8" x14ac:dyDescent="0.25">
      <c r="A71" s="189" t="s">
        <v>49</v>
      </c>
      <c r="B71" s="189"/>
      <c r="C71" s="23">
        <f>SUM(C63:C70)</f>
        <v>0.36800000000000005</v>
      </c>
      <c r="D71" s="49">
        <f>SUM(D63:D70)</f>
        <v>0</v>
      </c>
    </row>
    <row r="72" spans="1:8" ht="15.75" hidden="1" customHeight="1" x14ac:dyDescent="0.25">
      <c r="A72" s="185" t="s">
        <v>83</v>
      </c>
      <c r="B72" s="185"/>
      <c r="C72" s="185"/>
      <c r="D72" s="185"/>
    </row>
    <row r="73" spans="1:8" hidden="1" x14ac:dyDescent="0.25">
      <c r="A73" s="184" t="s">
        <v>88</v>
      </c>
      <c r="B73" s="184"/>
      <c r="C73" s="184"/>
      <c r="D73" s="184"/>
    </row>
    <row r="74" spans="1:8" ht="14.45" hidden="1" customHeight="1" x14ac:dyDescent="0.25">
      <c r="A74" s="183" t="s">
        <v>89</v>
      </c>
      <c r="B74" s="183"/>
      <c r="C74" s="183"/>
      <c r="D74" s="183"/>
      <c r="E74" s="24"/>
      <c r="F74" s="24"/>
      <c r="G74" s="24"/>
      <c r="H74" s="24"/>
    </row>
    <row r="75" spans="1:8" hidden="1" x14ac:dyDescent="0.25">
      <c r="A75" s="183"/>
      <c r="B75" s="183"/>
      <c r="C75" s="183"/>
      <c r="D75" s="183"/>
    </row>
    <row r="76" spans="1:8" ht="14.45" hidden="1" customHeight="1" x14ac:dyDescent="0.25">
      <c r="A76" s="183" t="s">
        <v>90</v>
      </c>
      <c r="B76" s="183"/>
      <c r="C76" s="183"/>
      <c r="D76" s="183"/>
      <c r="E76" s="12"/>
      <c r="F76" s="12"/>
      <c r="G76" s="12"/>
      <c r="H76" s="12"/>
    </row>
    <row r="77" spans="1:8" ht="14.45" hidden="1" customHeight="1" x14ac:dyDescent="0.25">
      <c r="A77" s="183"/>
      <c r="B77" s="183"/>
      <c r="C77" s="183"/>
      <c r="D77" s="183"/>
      <c r="E77" s="12"/>
      <c r="F77" s="12"/>
      <c r="G77" s="12"/>
      <c r="H77" s="12"/>
    </row>
    <row r="78" spans="1:8" ht="14.45" hidden="1" customHeight="1" x14ac:dyDescent="0.25">
      <c r="A78" s="183" t="s">
        <v>91</v>
      </c>
      <c r="B78" s="183"/>
      <c r="C78" s="183"/>
      <c r="D78" s="183"/>
      <c r="E78" s="24"/>
      <c r="F78" s="24"/>
      <c r="G78" s="24"/>
      <c r="H78" s="24"/>
    </row>
    <row r="79" spans="1:8" ht="15.75" hidden="1" customHeight="1" x14ac:dyDescent="0.25">
      <c r="A79" s="208" t="s">
        <v>92</v>
      </c>
      <c r="B79" s="208"/>
      <c r="C79" s="208"/>
      <c r="D79" s="208"/>
      <c r="E79" s="12"/>
      <c r="F79" s="12"/>
      <c r="G79" s="12"/>
      <c r="H79" s="12"/>
    </row>
    <row r="80" spans="1:8" hidden="1" x14ac:dyDescent="0.25">
      <c r="A80" s="208"/>
      <c r="B80" s="208"/>
      <c r="C80" s="208"/>
      <c r="D80" s="208"/>
      <c r="E80" s="12"/>
      <c r="F80" s="12"/>
      <c r="G80" s="12"/>
      <c r="H80" s="12"/>
    </row>
    <row r="81" spans="1:8" s="52" customFormat="1" hidden="1" x14ac:dyDescent="0.25">
      <c r="A81" s="52" t="s">
        <v>132</v>
      </c>
      <c r="E81" s="12"/>
      <c r="F81" s="12"/>
      <c r="G81" s="12"/>
      <c r="H81" s="12"/>
    </row>
    <row r="82" spans="1:8" hidden="1" x14ac:dyDescent="0.25">
      <c r="A82" s="184" t="s">
        <v>93</v>
      </c>
      <c r="B82" s="184"/>
      <c r="C82" s="184"/>
      <c r="D82" s="184"/>
      <c r="E82" s="12"/>
      <c r="F82" s="12"/>
      <c r="G82" s="12"/>
      <c r="H82" s="12"/>
    </row>
    <row r="83" spans="1:8" hidden="1" x14ac:dyDescent="0.25">
      <c r="A83" s="184" t="s">
        <v>133</v>
      </c>
      <c r="B83" s="184"/>
      <c r="C83" s="184"/>
      <c r="D83" s="184"/>
      <c r="E83" s="12"/>
      <c r="F83" s="12"/>
      <c r="G83" s="12"/>
      <c r="H83" s="12"/>
    </row>
    <row r="84" spans="1:8" ht="30.95" hidden="1" customHeight="1" x14ac:dyDescent="0.25">
      <c r="A84" s="209" t="s">
        <v>134</v>
      </c>
      <c r="B84" s="209"/>
      <c r="C84" s="209"/>
      <c r="D84" s="209"/>
    </row>
    <row r="85" spans="1:8" ht="16.5" thickBot="1" x14ac:dyDescent="0.3">
      <c r="A85" s="25"/>
      <c r="B85" s="25"/>
      <c r="C85" s="25"/>
      <c r="D85" s="25"/>
    </row>
    <row r="86" spans="1:8" ht="16.5" thickBot="1" x14ac:dyDescent="0.3">
      <c r="A86" s="199" t="s">
        <v>50</v>
      </c>
      <c r="B86" s="199"/>
      <c r="C86" s="199"/>
      <c r="D86" s="199"/>
      <c r="F86" s="204" t="s">
        <v>207</v>
      </c>
      <c r="G86" s="205"/>
    </row>
    <row r="87" spans="1:8" x14ac:dyDescent="0.25">
      <c r="A87" s="9"/>
      <c r="B87" s="9"/>
      <c r="C87" s="9"/>
      <c r="D87" s="9"/>
      <c r="F87" s="53" t="s">
        <v>135</v>
      </c>
      <c r="G87" s="119">
        <f>CCT!D8</f>
        <v>0</v>
      </c>
    </row>
    <row r="88" spans="1:8" x14ac:dyDescent="0.25">
      <c r="A88" s="68" t="s">
        <v>51</v>
      </c>
      <c r="B88" s="68" t="s">
        <v>52</v>
      </c>
      <c r="C88" s="68" t="s">
        <v>1</v>
      </c>
      <c r="D88" s="68" t="s">
        <v>27</v>
      </c>
      <c r="F88" s="54" t="s">
        <v>136</v>
      </c>
      <c r="G88" s="114">
        <v>1</v>
      </c>
    </row>
    <row r="89" spans="1:8" x14ac:dyDescent="0.25">
      <c r="A89" s="70" t="s">
        <v>28</v>
      </c>
      <c r="B89" s="10" t="s">
        <v>147</v>
      </c>
      <c r="C89" s="85">
        <f>G102</f>
        <v>0</v>
      </c>
      <c r="D89" s="127" t="str">
        <f>G107</f>
        <v/>
      </c>
      <c r="F89" s="54" t="s">
        <v>137</v>
      </c>
      <c r="G89" s="117">
        <f>G87*G88</f>
        <v>0</v>
      </c>
    </row>
    <row r="90" spans="1:8" ht="16.5" thickBot="1" x14ac:dyDescent="0.3">
      <c r="A90" s="26" t="s">
        <v>29</v>
      </c>
      <c r="B90" s="11" t="s">
        <v>158</v>
      </c>
      <c r="C90" s="77">
        <f>G87</f>
        <v>0</v>
      </c>
      <c r="D90" s="56">
        <f>$G$91</f>
        <v>0</v>
      </c>
      <c r="F90" s="115" t="s">
        <v>157</v>
      </c>
      <c r="G90" s="118">
        <f>G89*20%</f>
        <v>0</v>
      </c>
    </row>
    <row r="91" spans="1:8" ht="16.5" thickBot="1" x14ac:dyDescent="0.3">
      <c r="A91" s="26" t="s">
        <v>30</v>
      </c>
      <c r="B91" s="11" t="s">
        <v>160</v>
      </c>
      <c r="C91" s="77">
        <f>CCT!D10</f>
        <v>0</v>
      </c>
      <c r="D91" s="56">
        <f>$C$91</f>
        <v>0</v>
      </c>
      <c r="F91" s="55" t="s">
        <v>138</v>
      </c>
      <c r="G91" s="116">
        <f>G89-G90</f>
        <v>0</v>
      </c>
    </row>
    <row r="92" spans="1:8" x14ac:dyDescent="0.25">
      <c r="A92" s="26" t="s">
        <v>46</v>
      </c>
      <c r="B92" s="11" t="s">
        <v>159</v>
      </c>
      <c r="C92" s="77">
        <f>CCT!D9</f>
        <v>0</v>
      </c>
      <c r="D92" s="56">
        <f>$C$92</f>
        <v>0</v>
      </c>
      <c r="F92" s="123"/>
      <c r="G92" s="123"/>
    </row>
    <row r="93" spans="1:8" x14ac:dyDescent="0.25">
      <c r="A93" s="26" t="s">
        <v>31</v>
      </c>
      <c r="B93" s="11" t="s">
        <v>148</v>
      </c>
      <c r="C93" s="66"/>
      <c r="D93" s="56">
        <v>0</v>
      </c>
      <c r="F93" s="207"/>
      <c r="G93" s="207"/>
    </row>
    <row r="94" spans="1:8" x14ac:dyDescent="0.25">
      <c r="A94" s="26" t="s">
        <v>32</v>
      </c>
      <c r="B94" s="11" t="s">
        <v>204</v>
      </c>
      <c r="C94" s="69"/>
      <c r="D94" s="57">
        <v>0</v>
      </c>
      <c r="F94" s="123"/>
      <c r="G94" s="121"/>
      <c r="H94" s="42"/>
    </row>
    <row r="95" spans="1:8" x14ac:dyDescent="0.25">
      <c r="A95" s="189" t="s">
        <v>2</v>
      </c>
      <c r="B95" s="189"/>
      <c r="C95" s="189"/>
      <c r="D95" s="83">
        <f>SUM(D89:D94)</f>
        <v>0</v>
      </c>
      <c r="F95" s="123"/>
      <c r="G95" s="124"/>
    </row>
    <row r="96" spans="1:8" hidden="1" x14ac:dyDescent="0.25">
      <c r="A96" s="185" t="s">
        <v>83</v>
      </c>
      <c r="B96" s="185"/>
      <c r="C96" s="185"/>
      <c r="D96" s="185"/>
      <c r="F96" s="123"/>
      <c r="G96" s="121"/>
    </row>
    <row r="97" spans="1:8" ht="15.75" hidden="1" customHeight="1" x14ac:dyDescent="0.25">
      <c r="A97" s="183" t="s">
        <v>94</v>
      </c>
      <c r="B97" s="183"/>
      <c r="C97" s="183"/>
      <c r="D97" s="183"/>
      <c r="F97" s="123"/>
      <c r="G97" s="121"/>
    </row>
    <row r="98" spans="1:8" ht="30" hidden="1" customHeight="1" x14ac:dyDescent="0.25">
      <c r="A98" s="183" t="s">
        <v>95</v>
      </c>
      <c r="B98" s="183"/>
      <c r="C98" s="183"/>
      <c r="D98" s="183"/>
      <c r="F98" s="125"/>
      <c r="G98" s="121"/>
    </row>
    <row r="99" spans="1:8" ht="18" hidden="1" customHeight="1" x14ac:dyDescent="0.25">
      <c r="A99" s="183" t="s">
        <v>206</v>
      </c>
      <c r="B99" s="183"/>
      <c r="C99" s="183"/>
      <c r="D99" s="183"/>
      <c r="E99" s="12"/>
      <c r="F99" s="126"/>
      <c r="G99" s="122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199" t="s">
        <v>53</v>
      </c>
      <c r="B101" s="199"/>
      <c r="C101" s="199"/>
      <c r="D101" s="199"/>
      <c r="F101" s="204" t="s">
        <v>208</v>
      </c>
      <c r="G101" s="205"/>
    </row>
    <row r="102" spans="1:8" x14ac:dyDescent="0.25">
      <c r="A102" s="9"/>
      <c r="B102" s="9"/>
      <c r="C102" s="9"/>
      <c r="D102" s="9"/>
      <c r="F102" s="53" t="s">
        <v>139</v>
      </c>
      <c r="G102" s="113">
        <f>VT!D7</f>
        <v>0</v>
      </c>
      <c r="H102" s="42" t="s">
        <v>162</v>
      </c>
    </row>
    <row r="103" spans="1:8" x14ac:dyDescent="0.25">
      <c r="A103" s="68">
        <v>2</v>
      </c>
      <c r="B103" s="68" t="s">
        <v>54</v>
      </c>
      <c r="C103" s="178" t="s">
        <v>27</v>
      </c>
      <c r="D103" s="178"/>
      <c r="F103" s="54" t="s">
        <v>205</v>
      </c>
      <c r="G103" s="114">
        <v>2</v>
      </c>
    </row>
    <row r="104" spans="1:8" x14ac:dyDescent="0.25">
      <c r="A104" s="70" t="s">
        <v>37</v>
      </c>
      <c r="B104" s="10" t="s">
        <v>38</v>
      </c>
      <c r="C104" s="206">
        <f>D54</f>
        <v>0</v>
      </c>
      <c r="D104" s="206"/>
      <c r="F104" s="54" t="s">
        <v>140</v>
      </c>
      <c r="G104" s="117">
        <v>22</v>
      </c>
    </row>
    <row r="105" spans="1:8" x14ac:dyDescent="0.25">
      <c r="A105" s="70" t="s">
        <v>43</v>
      </c>
      <c r="B105" s="10" t="s">
        <v>44</v>
      </c>
      <c r="C105" s="173">
        <f>D71</f>
        <v>0</v>
      </c>
      <c r="D105" s="173"/>
      <c r="F105" s="54" t="s">
        <v>141</v>
      </c>
      <c r="G105" s="117">
        <f>G102*G103*G104</f>
        <v>0</v>
      </c>
    </row>
    <row r="106" spans="1:8" ht="16.5" thickBot="1" x14ac:dyDescent="0.3">
      <c r="A106" s="70" t="s">
        <v>51</v>
      </c>
      <c r="B106" s="10" t="s">
        <v>52</v>
      </c>
      <c r="C106" s="173">
        <f>D95</f>
        <v>0</v>
      </c>
      <c r="D106" s="173"/>
      <c r="F106" s="76" t="s">
        <v>142</v>
      </c>
      <c r="G106" s="117">
        <f>D31*6%</f>
        <v>0</v>
      </c>
    </row>
    <row r="107" spans="1:8" ht="16.5" thickBot="1" x14ac:dyDescent="0.3">
      <c r="A107" s="174" t="s">
        <v>2</v>
      </c>
      <c r="B107" s="175"/>
      <c r="C107" s="190">
        <f>SUM(C104:C106)</f>
        <v>0</v>
      </c>
      <c r="D107" s="190"/>
      <c r="F107" s="55" t="s">
        <v>138</v>
      </c>
      <c r="G107" s="116" t="str">
        <f>IF(G102=0,"",G105-G106)</f>
        <v/>
      </c>
      <c r="H107" s="12"/>
    </row>
    <row r="108" spans="1:8" x14ac:dyDescent="0.25">
      <c r="A108" s="9"/>
      <c r="B108" s="9"/>
      <c r="C108" s="9"/>
      <c r="D108" s="9"/>
    </row>
    <row r="109" spans="1:8" x14ac:dyDescent="0.25">
      <c r="A109" s="9"/>
      <c r="B109" s="9"/>
      <c r="C109" s="9"/>
      <c r="D109" s="9"/>
    </row>
    <row r="110" spans="1:8" x14ac:dyDescent="0.25">
      <c r="A110" s="177" t="s">
        <v>12</v>
      </c>
      <c r="B110" s="177"/>
      <c r="C110" s="177"/>
      <c r="D110" s="177"/>
    </row>
    <row r="111" spans="1:8" x14ac:dyDescent="0.25">
      <c r="A111" s="4"/>
      <c r="B111" s="4"/>
      <c r="C111" s="4"/>
      <c r="D111" s="4"/>
    </row>
    <row r="112" spans="1:8" x14ac:dyDescent="0.25">
      <c r="A112" s="202" t="s">
        <v>109</v>
      </c>
      <c r="B112" s="202"/>
      <c r="C112" s="27">
        <f>D38+C107-SUM(D63:D69)</f>
        <v>0</v>
      </c>
      <c r="D112" s="12"/>
      <c r="F112" s="28"/>
    </row>
    <row r="113" spans="1:9" x14ac:dyDescent="0.25">
      <c r="A113" s="203" t="s">
        <v>110</v>
      </c>
      <c r="B113" s="203"/>
      <c r="C113" s="27">
        <f>D38+C107</f>
        <v>0</v>
      </c>
      <c r="D113" s="12"/>
      <c r="F113" s="22"/>
    </row>
    <row r="114" spans="1:9" x14ac:dyDescent="0.25">
      <c r="A114" s="68">
        <v>3</v>
      </c>
      <c r="B114" s="68" t="s">
        <v>55</v>
      </c>
      <c r="C114" s="68" t="s">
        <v>56</v>
      </c>
      <c r="D114" s="68" t="s">
        <v>27</v>
      </c>
    </row>
    <row r="115" spans="1:9" x14ac:dyDescent="0.25">
      <c r="A115" s="70" t="s">
        <v>28</v>
      </c>
      <c r="B115" s="103" t="s">
        <v>57</v>
      </c>
      <c r="C115" s="75">
        <f>(1/12)*5%</f>
        <v>4.1666666666666666E-3</v>
      </c>
      <c r="D115" s="57">
        <f>C112*C115</f>
        <v>0</v>
      </c>
      <c r="F115" s="22"/>
    </row>
    <row r="116" spans="1:9" x14ac:dyDescent="0.25">
      <c r="A116" s="70" t="s">
        <v>29</v>
      </c>
      <c r="B116" s="29" t="s">
        <v>58</v>
      </c>
      <c r="C116" s="30">
        <v>0.08</v>
      </c>
      <c r="D116" s="14">
        <f>D115*$C$116</f>
        <v>0</v>
      </c>
      <c r="I116" s="31"/>
    </row>
    <row r="117" spans="1:9" x14ac:dyDescent="0.25">
      <c r="A117" s="70" t="s">
        <v>30</v>
      </c>
      <c r="B117" s="29" t="s">
        <v>167</v>
      </c>
      <c r="C117" s="30">
        <v>0.02</v>
      </c>
      <c r="D117" s="14">
        <f>C117*D115</f>
        <v>0</v>
      </c>
      <c r="E117" s="22"/>
      <c r="F117" s="31"/>
    </row>
    <row r="118" spans="1:9" x14ac:dyDescent="0.25">
      <c r="A118" s="70" t="s">
        <v>46</v>
      </c>
      <c r="B118" s="29" t="s">
        <v>59</v>
      </c>
      <c r="C118" s="75">
        <f>7/30/12</f>
        <v>1.9444444444444445E-2</v>
      </c>
      <c r="D118" s="14">
        <f>C113*C118</f>
        <v>0</v>
      </c>
      <c r="F118" s="22"/>
    </row>
    <row r="119" spans="1:9" x14ac:dyDescent="0.25">
      <c r="A119" s="70" t="s">
        <v>31</v>
      </c>
      <c r="B119" s="29" t="s">
        <v>169</v>
      </c>
      <c r="C119" s="30">
        <f>$C$71</f>
        <v>0.36800000000000005</v>
      </c>
      <c r="D119" s="14">
        <f>D118*C119</f>
        <v>0</v>
      </c>
    </row>
    <row r="120" spans="1:9" x14ac:dyDescent="0.25">
      <c r="A120" s="70" t="s">
        <v>32</v>
      </c>
      <c r="B120" s="29" t="s">
        <v>144</v>
      </c>
      <c r="C120" s="30">
        <v>0.02</v>
      </c>
      <c r="D120" s="14">
        <f>D118*$C$120</f>
        <v>0</v>
      </c>
    </row>
    <row r="121" spans="1:9" x14ac:dyDescent="0.25">
      <c r="A121" s="189" t="s">
        <v>2</v>
      </c>
      <c r="B121" s="189"/>
      <c r="C121" s="30"/>
      <c r="D121" s="49">
        <f>SUM(D115:D120)</f>
        <v>0</v>
      </c>
      <c r="F121" s="12"/>
      <c r="G121" s="12"/>
    </row>
    <row r="122" spans="1:9" hidden="1" x14ac:dyDescent="0.25">
      <c r="A122" s="185" t="s">
        <v>83</v>
      </c>
      <c r="B122" s="185"/>
      <c r="C122" s="185"/>
      <c r="D122" s="185"/>
      <c r="F122" s="12"/>
      <c r="G122" s="12"/>
    </row>
    <row r="123" spans="1:9" ht="31.5" hidden="1" customHeight="1" x14ac:dyDescent="0.25">
      <c r="A123" s="183" t="s">
        <v>96</v>
      </c>
      <c r="B123" s="183"/>
      <c r="C123" s="183"/>
      <c r="D123" s="183"/>
      <c r="F123" s="12"/>
      <c r="G123" s="12"/>
    </row>
    <row r="124" spans="1:9" ht="28.5" hidden="1" customHeight="1" x14ac:dyDescent="0.25">
      <c r="A124" s="183" t="s">
        <v>97</v>
      </c>
      <c r="B124" s="183"/>
      <c r="C124" s="183"/>
      <c r="D124" s="183"/>
      <c r="E124" s="12"/>
      <c r="H124" s="12"/>
    </row>
    <row r="125" spans="1:9" ht="31.5" hidden="1" customHeight="1" x14ac:dyDescent="0.25">
      <c r="A125" s="183" t="s">
        <v>143</v>
      </c>
      <c r="B125" s="183"/>
      <c r="C125" s="183"/>
      <c r="D125" s="18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177" t="s">
        <v>60</v>
      </c>
      <c r="B127" s="177"/>
      <c r="C127" s="177"/>
      <c r="D127" s="177"/>
    </row>
    <row r="128" spans="1:9" ht="14.45" hidden="1" customHeight="1" x14ac:dyDescent="0.25">
      <c r="A128" s="185" t="s">
        <v>83</v>
      </c>
      <c r="B128" s="185"/>
      <c r="C128" s="185"/>
      <c r="D128" s="185"/>
    </row>
    <row r="129" spans="1:10" ht="39.75" hidden="1" customHeight="1" x14ac:dyDescent="0.25">
      <c r="A129" s="198" t="s">
        <v>98</v>
      </c>
      <c r="B129" s="198"/>
      <c r="C129" s="198"/>
      <c r="D129" s="198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199" t="s">
        <v>61</v>
      </c>
      <c r="B131" s="199"/>
      <c r="C131" s="199"/>
      <c r="D131" s="199"/>
    </row>
    <row r="132" spans="1:10" x14ac:dyDescent="0.25">
      <c r="A132" s="4"/>
      <c r="B132" s="4"/>
      <c r="C132" s="4"/>
      <c r="D132" s="4"/>
    </row>
    <row r="133" spans="1:10" x14ac:dyDescent="0.25">
      <c r="A133" s="200" t="s">
        <v>111</v>
      </c>
      <c r="B133" s="200"/>
      <c r="C133" s="17">
        <f>D38+C107+D121</f>
        <v>0</v>
      </c>
      <c r="D133" s="9"/>
    </row>
    <row r="134" spans="1:10" x14ac:dyDescent="0.25">
      <c r="A134" s="68" t="s">
        <v>62</v>
      </c>
      <c r="B134" s="68" t="s">
        <v>63</v>
      </c>
      <c r="C134" s="68" t="s">
        <v>116</v>
      </c>
      <c r="D134" s="68" t="s">
        <v>27</v>
      </c>
    </row>
    <row r="135" spans="1:10" x14ac:dyDescent="0.25">
      <c r="A135" s="41" t="s">
        <v>28</v>
      </c>
      <c r="B135" s="104" t="s">
        <v>189</v>
      </c>
      <c r="C135" s="75">
        <f>(1+1/3)/12/12</f>
        <v>9.2592592592592587E-3</v>
      </c>
      <c r="D135" s="105">
        <f>$C$133*C135</f>
        <v>0</v>
      </c>
    </row>
    <row r="136" spans="1:10" x14ac:dyDescent="0.25">
      <c r="A136" s="41" t="s">
        <v>29</v>
      </c>
      <c r="B136" s="104" t="s">
        <v>190</v>
      </c>
      <c r="C136" s="75">
        <f>((2/30/12))</f>
        <v>5.5555555555555558E-3</v>
      </c>
      <c r="D136" s="105">
        <f t="shared" ref="D136" si="1">$C$133*C136</f>
        <v>0</v>
      </c>
    </row>
    <row r="137" spans="1:10" x14ac:dyDescent="0.25">
      <c r="A137" s="41" t="s">
        <v>30</v>
      </c>
      <c r="B137" s="104" t="s">
        <v>192</v>
      </c>
      <c r="C137" s="75">
        <v>3.3300000000000001E-3</v>
      </c>
      <c r="D137" s="105">
        <f>$C$133*C137</f>
        <v>0</v>
      </c>
    </row>
    <row r="138" spans="1:10" x14ac:dyDescent="0.25">
      <c r="A138" s="41" t="s">
        <v>46</v>
      </c>
      <c r="B138" s="104" t="s">
        <v>191</v>
      </c>
      <c r="C138" s="75">
        <f>(5/30/12)*0.02</f>
        <v>2.7777777777777778E-4</v>
      </c>
      <c r="D138" s="105">
        <f>$C$133*C138</f>
        <v>0</v>
      </c>
    </row>
    <row r="139" spans="1:10" x14ac:dyDescent="0.25">
      <c r="A139" s="41" t="s">
        <v>31</v>
      </c>
      <c r="B139" s="104" t="s">
        <v>193</v>
      </c>
      <c r="C139" s="75">
        <f>(4/12)/12*0.02*100/100</f>
        <v>5.5555555555555556E-4</v>
      </c>
      <c r="D139" s="105">
        <f>$C$133*C139</f>
        <v>0</v>
      </c>
    </row>
    <row r="140" spans="1:10" x14ac:dyDescent="0.25">
      <c r="A140" s="41" t="s">
        <v>32</v>
      </c>
      <c r="B140" s="104" t="s">
        <v>194</v>
      </c>
      <c r="C140" s="75">
        <f>(5/30)/12</f>
        <v>1.3888888888888888E-2</v>
      </c>
      <c r="D140" s="105">
        <f>$C$133*C140</f>
        <v>0</v>
      </c>
    </row>
    <row r="141" spans="1:10" x14ac:dyDescent="0.25">
      <c r="A141" s="174" t="s">
        <v>80</v>
      </c>
      <c r="B141" s="201"/>
      <c r="C141" s="175"/>
      <c r="D141" s="49">
        <f>SUM(D135:D140)</f>
        <v>0</v>
      </c>
      <c r="F141" s="32"/>
      <c r="G141" s="32"/>
    </row>
    <row r="142" spans="1:10" hidden="1" x14ac:dyDescent="0.25">
      <c r="A142" s="185" t="s">
        <v>83</v>
      </c>
      <c r="B142" s="185"/>
      <c r="C142" s="185"/>
      <c r="D142" s="185"/>
      <c r="F142" s="32"/>
      <c r="G142" s="32"/>
    </row>
    <row r="143" spans="1:10" ht="15.75" hidden="1" customHeight="1" x14ac:dyDescent="0.25">
      <c r="A143" s="183" t="s">
        <v>118</v>
      </c>
      <c r="B143" s="183"/>
      <c r="C143" s="183"/>
      <c r="D143" s="183"/>
      <c r="F143" s="33"/>
      <c r="G143" s="33"/>
    </row>
    <row r="144" spans="1:10" ht="63.75" hidden="1" customHeight="1" x14ac:dyDescent="0.25">
      <c r="A144" s="183" t="s">
        <v>119</v>
      </c>
      <c r="B144" s="183"/>
      <c r="C144" s="183"/>
      <c r="D144" s="183"/>
      <c r="E144" s="32"/>
      <c r="F144" s="32"/>
      <c r="G144" s="32"/>
      <c r="H144" s="32"/>
      <c r="I144" s="32"/>
      <c r="J144" s="32"/>
    </row>
    <row r="145" spans="1:10" ht="30" hidden="1" customHeight="1" x14ac:dyDescent="0.25">
      <c r="A145" s="183" t="s">
        <v>120</v>
      </c>
      <c r="B145" s="183"/>
      <c r="C145" s="183"/>
      <c r="D145" s="183"/>
      <c r="E145" s="33"/>
      <c r="F145" s="33"/>
      <c r="G145" s="33"/>
      <c r="H145" s="33"/>
      <c r="I145" s="33"/>
      <c r="J145" s="33"/>
    </row>
    <row r="146" spans="1:10" ht="33.75" hidden="1" customHeight="1" x14ac:dyDescent="0.25">
      <c r="A146" s="183" t="s">
        <v>121</v>
      </c>
      <c r="B146" s="183"/>
      <c r="C146" s="183"/>
      <c r="D146" s="183"/>
      <c r="E146" s="33"/>
      <c r="F146" s="33"/>
      <c r="G146" s="33"/>
      <c r="H146" s="33"/>
      <c r="I146" s="33"/>
      <c r="J146" s="33"/>
    </row>
    <row r="147" spans="1:10" ht="30.6" hidden="1" customHeight="1" x14ac:dyDescent="0.25">
      <c r="A147" s="183" t="s">
        <v>99</v>
      </c>
      <c r="B147" s="183"/>
      <c r="C147" s="183"/>
      <c r="D147" s="183"/>
      <c r="E147" s="33"/>
      <c r="H147" s="33"/>
      <c r="I147" s="33"/>
      <c r="J147" s="33"/>
    </row>
    <row r="148" spans="1:10" x14ac:dyDescent="0.25">
      <c r="A148" s="51"/>
      <c r="B148" s="51"/>
      <c r="C148" s="51"/>
      <c r="D148" s="51"/>
    </row>
    <row r="149" spans="1:10" x14ac:dyDescent="0.25">
      <c r="A149" s="197" t="s">
        <v>101</v>
      </c>
      <c r="B149" s="197"/>
      <c r="C149" s="197"/>
      <c r="D149" s="197"/>
    </row>
    <row r="150" spans="1:10" x14ac:dyDescent="0.25">
      <c r="A150" s="191" t="s">
        <v>105</v>
      </c>
      <c r="B150" s="191"/>
      <c r="C150" s="84">
        <f>D38+C107+D121</f>
        <v>0</v>
      </c>
      <c r="D150" s="63"/>
    </row>
    <row r="151" spans="1:10" x14ac:dyDescent="0.25">
      <c r="A151" s="34" t="s">
        <v>102</v>
      </c>
      <c r="B151" s="34" t="s">
        <v>103</v>
      </c>
      <c r="C151" s="192" t="s">
        <v>27</v>
      </c>
      <c r="D151" s="193"/>
    </row>
    <row r="152" spans="1:10" x14ac:dyDescent="0.25">
      <c r="A152" s="35" t="s">
        <v>28</v>
      </c>
      <c r="B152" s="48" t="s">
        <v>104</v>
      </c>
      <c r="C152" s="173"/>
      <c r="D152" s="173"/>
      <c r="E152" s="42" t="s">
        <v>161</v>
      </c>
      <c r="F152" s="42"/>
    </row>
    <row r="153" spans="1:10" x14ac:dyDescent="0.25">
      <c r="A153" s="194" t="s">
        <v>2</v>
      </c>
      <c r="B153" s="195"/>
      <c r="C153" s="190">
        <f>C152</f>
        <v>0</v>
      </c>
      <c r="D153" s="190"/>
    </row>
    <row r="154" spans="1:10" x14ac:dyDescent="0.25">
      <c r="A154" s="9"/>
      <c r="B154" s="9"/>
      <c r="C154" s="9"/>
      <c r="D154" s="9"/>
    </row>
    <row r="155" spans="1:10" x14ac:dyDescent="0.25">
      <c r="A155" s="196" t="s">
        <v>64</v>
      </c>
      <c r="B155" s="196"/>
      <c r="C155" s="196"/>
      <c r="D155" s="196"/>
    </row>
    <row r="156" spans="1:10" x14ac:dyDescent="0.25">
      <c r="A156" s="13"/>
      <c r="B156" s="9"/>
      <c r="C156" s="9"/>
      <c r="D156" s="9"/>
    </row>
    <row r="157" spans="1:10" x14ac:dyDescent="0.25">
      <c r="A157" s="68">
        <v>4</v>
      </c>
      <c r="B157" s="68" t="s">
        <v>65</v>
      </c>
      <c r="C157" s="178" t="s">
        <v>27</v>
      </c>
      <c r="D157" s="178"/>
    </row>
    <row r="158" spans="1:10" x14ac:dyDescent="0.25">
      <c r="A158" s="70" t="s">
        <v>62</v>
      </c>
      <c r="B158" s="10" t="s">
        <v>66</v>
      </c>
      <c r="C158" s="173">
        <f>D141</f>
        <v>0</v>
      </c>
      <c r="D158" s="173"/>
    </row>
    <row r="159" spans="1:10" x14ac:dyDescent="0.25">
      <c r="A159" s="70" t="s">
        <v>102</v>
      </c>
      <c r="B159" s="10" t="s">
        <v>106</v>
      </c>
      <c r="C159" s="173">
        <f>C153</f>
        <v>0</v>
      </c>
      <c r="D159" s="173"/>
    </row>
    <row r="160" spans="1:10" x14ac:dyDescent="0.25">
      <c r="A160" s="189" t="s">
        <v>2</v>
      </c>
      <c r="B160" s="189"/>
      <c r="C160" s="190">
        <f>SUM(C158:D159)</f>
        <v>0</v>
      </c>
      <c r="D160" s="190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177" t="s">
        <v>13</v>
      </c>
      <c r="B163" s="177"/>
      <c r="C163" s="177"/>
      <c r="D163" s="177"/>
    </row>
    <row r="164" spans="1:10" x14ac:dyDescent="0.25">
      <c r="A164" s="9"/>
      <c r="B164" s="9"/>
      <c r="C164" s="9"/>
      <c r="D164" s="9"/>
    </row>
    <row r="165" spans="1:10" x14ac:dyDescent="0.25">
      <c r="A165" s="68">
        <v>5</v>
      </c>
      <c r="B165" s="68" t="s">
        <v>10</v>
      </c>
      <c r="C165" s="178" t="s">
        <v>27</v>
      </c>
      <c r="D165" s="178"/>
    </row>
    <row r="166" spans="1:10" x14ac:dyDescent="0.25">
      <c r="A166" s="26" t="s">
        <v>28</v>
      </c>
      <c r="B166" s="11" t="s">
        <v>67</v>
      </c>
      <c r="C166" s="186">
        <f>Uniforme!G10</f>
        <v>0</v>
      </c>
      <c r="D166" s="186"/>
    </row>
    <row r="167" spans="1:10" x14ac:dyDescent="0.25">
      <c r="A167" s="26" t="s">
        <v>29</v>
      </c>
      <c r="B167" s="11" t="s">
        <v>166</v>
      </c>
      <c r="C167" s="186">
        <f>Equipamentos!J9</f>
        <v>0</v>
      </c>
      <c r="D167" s="186"/>
    </row>
    <row r="168" spans="1:10" x14ac:dyDescent="0.25">
      <c r="A168" s="59" t="s">
        <v>30</v>
      </c>
      <c r="B168" s="36" t="s">
        <v>210</v>
      </c>
      <c r="C168" s="187">
        <v>0</v>
      </c>
      <c r="D168" s="187"/>
    </row>
    <row r="169" spans="1:10" x14ac:dyDescent="0.25">
      <c r="A169" s="61" t="s">
        <v>46</v>
      </c>
      <c r="B169" s="60" t="s">
        <v>209</v>
      </c>
      <c r="C169" s="187">
        <v>0</v>
      </c>
      <c r="D169" s="187"/>
    </row>
    <row r="170" spans="1:10" x14ac:dyDescent="0.25">
      <c r="A170" s="174" t="s">
        <v>49</v>
      </c>
      <c r="B170" s="175"/>
      <c r="C170" s="188">
        <f>SUM(C166:C169)</f>
        <v>0</v>
      </c>
      <c r="D170" s="188"/>
    </row>
    <row r="171" spans="1:10" hidden="1" x14ac:dyDescent="0.25">
      <c r="A171" s="185" t="s">
        <v>83</v>
      </c>
      <c r="B171" s="185"/>
      <c r="C171" s="185"/>
      <c r="D171" s="185"/>
      <c r="F171" s="32"/>
      <c r="G171" s="32"/>
    </row>
    <row r="172" spans="1:10" ht="44.25" hidden="1" customHeight="1" x14ac:dyDescent="0.25">
      <c r="A172" s="183" t="s">
        <v>100</v>
      </c>
      <c r="B172" s="183"/>
      <c r="C172" s="183"/>
      <c r="D172" s="183"/>
      <c r="F172" s="37"/>
      <c r="G172" s="37"/>
    </row>
    <row r="173" spans="1:10" ht="22.5" hidden="1" customHeight="1" x14ac:dyDescent="0.25">
      <c r="A173" s="183" t="s">
        <v>145</v>
      </c>
      <c r="B173" s="183"/>
      <c r="C173" s="183"/>
      <c r="D173" s="183"/>
      <c r="F173" s="32"/>
      <c r="G173" s="32"/>
    </row>
    <row r="174" spans="1:10" ht="33" hidden="1" customHeight="1" x14ac:dyDescent="0.25">
      <c r="A174" s="183" t="s">
        <v>146</v>
      </c>
      <c r="B174" s="183"/>
      <c r="C174" s="183"/>
      <c r="D174" s="183"/>
      <c r="E174" s="32"/>
      <c r="H174" s="32"/>
      <c r="I174" s="32"/>
      <c r="J174" s="32"/>
    </row>
    <row r="175" spans="1:10" ht="31.5" customHeight="1" x14ac:dyDescent="0.25">
      <c r="A175" s="9"/>
      <c r="B175" s="9"/>
      <c r="C175" s="9"/>
      <c r="D175" s="9"/>
      <c r="E175" s="32"/>
      <c r="H175" s="32"/>
      <c r="I175" s="32"/>
      <c r="J175" s="32"/>
    </row>
    <row r="176" spans="1:10" x14ac:dyDescent="0.25">
      <c r="A176" s="177" t="s">
        <v>14</v>
      </c>
      <c r="B176" s="177"/>
      <c r="C176" s="177"/>
      <c r="D176" s="177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179" t="s">
        <v>112</v>
      </c>
      <c r="C178" s="179"/>
      <c r="D178" s="17">
        <f>D38+C107+D121+C160+C170</f>
        <v>0</v>
      </c>
    </row>
    <row r="179" spans="1:7" x14ac:dyDescent="0.25">
      <c r="A179" s="4"/>
      <c r="B179" s="179" t="s">
        <v>113</v>
      </c>
      <c r="C179" s="179"/>
      <c r="D179" s="17">
        <f>D178+D182</f>
        <v>0</v>
      </c>
    </row>
    <row r="180" spans="1:7" x14ac:dyDescent="0.25">
      <c r="A180" s="4"/>
      <c r="B180" s="179" t="s">
        <v>114</v>
      </c>
      <c r="C180" s="179"/>
      <c r="D180" s="17">
        <f>(D179+D183)/(1-C184)</f>
        <v>0</v>
      </c>
    </row>
    <row r="181" spans="1:7" x14ac:dyDescent="0.25">
      <c r="A181" s="68">
        <v>6</v>
      </c>
      <c r="B181" s="68" t="s">
        <v>11</v>
      </c>
      <c r="C181" s="68" t="s">
        <v>39</v>
      </c>
      <c r="D181" s="68" t="s">
        <v>27</v>
      </c>
    </row>
    <row r="182" spans="1:7" ht="14.45" customHeight="1" x14ac:dyDescent="0.25">
      <c r="A182" s="70" t="s">
        <v>28</v>
      </c>
      <c r="B182" s="11" t="s">
        <v>8</v>
      </c>
      <c r="C182" s="120"/>
      <c r="D182" s="38">
        <f>D178*C182</f>
        <v>0</v>
      </c>
    </row>
    <row r="183" spans="1:7" x14ac:dyDescent="0.25">
      <c r="A183" s="70" t="s">
        <v>29</v>
      </c>
      <c r="B183" s="11" t="s">
        <v>79</v>
      </c>
      <c r="C183" s="120"/>
      <c r="D183" s="38">
        <f>D179*C183</f>
        <v>0</v>
      </c>
    </row>
    <row r="184" spans="1:7" x14ac:dyDescent="0.25">
      <c r="A184" s="70" t="s">
        <v>30</v>
      </c>
      <c r="B184" s="10" t="s">
        <v>9</v>
      </c>
      <c r="C184" s="30">
        <f>SUM(C185:C189)</f>
        <v>0</v>
      </c>
      <c r="D184" s="38"/>
    </row>
    <row r="185" spans="1:7" x14ac:dyDescent="0.25">
      <c r="A185" s="70"/>
      <c r="B185" s="10" t="s">
        <v>68</v>
      </c>
      <c r="C185" s="30"/>
      <c r="D185" s="38">
        <f>D180*C185</f>
        <v>0</v>
      </c>
    </row>
    <row r="186" spans="1:7" x14ac:dyDescent="0.25">
      <c r="A186" s="70"/>
      <c r="B186" s="10" t="s">
        <v>69</v>
      </c>
      <c r="C186" s="30"/>
      <c r="D186" s="38">
        <f>D180*C186</f>
        <v>0</v>
      </c>
    </row>
    <row r="187" spans="1:7" x14ac:dyDescent="0.25">
      <c r="A187" s="70"/>
      <c r="B187" s="10" t="s">
        <v>70</v>
      </c>
      <c r="C187" s="30"/>
      <c r="D187" s="38">
        <f>D180*C187</f>
        <v>0</v>
      </c>
    </row>
    <row r="188" spans="1:7" x14ac:dyDescent="0.25">
      <c r="A188" s="70"/>
      <c r="B188" s="10" t="s">
        <v>71</v>
      </c>
      <c r="C188" s="58"/>
      <c r="D188" s="38">
        <f>D180*C188</f>
        <v>0</v>
      </c>
    </row>
    <row r="189" spans="1:7" x14ac:dyDescent="0.25">
      <c r="A189" s="70"/>
      <c r="B189" s="10" t="s">
        <v>150</v>
      </c>
      <c r="C189" s="58"/>
      <c r="D189" s="38"/>
    </row>
    <row r="190" spans="1:7" ht="19.5" customHeight="1" x14ac:dyDescent="0.25">
      <c r="A190" s="180" t="s">
        <v>7</v>
      </c>
      <c r="B190" s="180"/>
      <c r="C190" s="30"/>
      <c r="D190" s="50">
        <f>SUM(D182:D189)</f>
        <v>0</v>
      </c>
      <c r="F190" s="33"/>
      <c r="G190" s="33"/>
    </row>
    <row r="191" spans="1:7" hidden="1" x14ac:dyDescent="0.25">
      <c r="A191" s="181" t="s">
        <v>83</v>
      </c>
      <c r="B191" s="182"/>
      <c r="C191" s="182"/>
      <c r="D191" s="182"/>
      <c r="F191" s="12"/>
      <c r="G191" s="12"/>
    </row>
    <row r="192" spans="1:7" hidden="1" x14ac:dyDescent="0.25">
      <c r="A192" s="183" t="s">
        <v>153</v>
      </c>
      <c r="B192" s="183"/>
      <c r="C192" s="183"/>
      <c r="D192" s="183"/>
      <c r="F192" s="12"/>
      <c r="G192" s="12"/>
    </row>
    <row r="193" spans="1:10" hidden="1" x14ac:dyDescent="0.25">
      <c r="A193" s="184" t="s">
        <v>122</v>
      </c>
      <c r="B193" s="184"/>
      <c r="C193" s="184"/>
      <c r="D193" s="184"/>
      <c r="E193" s="33"/>
      <c r="H193" s="33"/>
      <c r="I193" s="33"/>
      <c r="J193" s="33"/>
    </row>
    <row r="194" spans="1:10" x14ac:dyDescent="0.25">
      <c r="A194" s="67"/>
      <c r="B194" s="67"/>
      <c r="C194" s="67"/>
      <c r="D194" s="67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177" t="s">
        <v>72</v>
      </c>
      <c r="B196" s="177"/>
      <c r="C196" s="177"/>
      <c r="D196" s="177"/>
    </row>
    <row r="197" spans="1:10" x14ac:dyDescent="0.25">
      <c r="A197" s="9"/>
      <c r="B197" s="9"/>
      <c r="C197" s="9"/>
      <c r="D197" s="9"/>
    </row>
    <row r="198" spans="1:10" x14ac:dyDescent="0.25">
      <c r="A198" s="68"/>
      <c r="B198" s="68" t="s">
        <v>73</v>
      </c>
      <c r="C198" s="178" t="s">
        <v>27</v>
      </c>
      <c r="D198" s="178"/>
    </row>
    <row r="199" spans="1:10" x14ac:dyDescent="0.25">
      <c r="A199" s="64" t="s">
        <v>28</v>
      </c>
      <c r="B199" s="10" t="s">
        <v>25</v>
      </c>
      <c r="C199" s="173">
        <f>D38</f>
        <v>0</v>
      </c>
      <c r="D199" s="173"/>
    </row>
    <row r="200" spans="1:10" x14ac:dyDescent="0.25">
      <c r="A200" s="64" t="s">
        <v>29</v>
      </c>
      <c r="B200" s="10" t="s">
        <v>35</v>
      </c>
      <c r="C200" s="173">
        <f>C107</f>
        <v>0</v>
      </c>
      <c r="D200" s="173"/>
    </row>
    <row r="201" spans="1:10" x14ac:dyDescent="0.25">
      <c r="A201" s="64" t="s">
        <v>30</v>
      </c>
      <c r="B201" s="10" t="s">
        <v>12</v>
      </c>
      <c r="C201" s="173">
        <f>D121</f>
        <v>0</v>
      </c>
      <c r="D201" s="173"/>
    </row>
    <row r="202" spans="1:10" x14ac:dyDescent="0.25">
      <c r="A202" s="64" t="s">
        <v>46</v>
      </c>
      <c r="B202" s="10" t="s">
        <v>60</v>
      </c>
      <c r="C202" s="173">
        <f>C160</f>
        <v>0</v>
      </c>
      <c r="D202" s="173"/>
    </row>
    <row r="203" spans="1:10" x14ac:dyDescent="0.25">
      <c r="A203" s="64" t="s">
        <v>31</v>
      </c>
      <c r="B203" s="10" t="s">
        <v>13</v>
      </c>
      <c r="C203" s="173">
        <f>C170</f>
        <v>0</v>
      </c>
      <c r="D203" s="173"/>
    </row>
    <row r="204" spans="1:10" ht="14.45" customHeight="1" x14ac:dyDescent="0.25">
      <c r="A204" s="174" t="s">
        <v>74</v>
      </c>
      <c r="B204" s="175"/>
      <c r="C204" s="176">
        <f>SUM(C199:C203)</f>
        <v>0</v>
      </c>
      <c r="D204" s="176"/>
    </row>
    <row r="205" spans="1:10" x14ac:dyDescent="0.25">
      <c r="A205" s="64" t="s">
        <v>32</v>
      </c>
      <c r="B205" s="10" t="s">
        <v>75</v>
      </c>
      <c r="C205" s="173">
        <f>D190</f>
        <v>0</v>
      </c>
      <c r="D205" s="173"/>
    </row>
    <row r="206" spans="1:10" ht="14.45" customHeight="1" x14ac:dyDescent="0.25">
      <c r="A206" s="174" t="s">
        <v>76</v>
      </c>
      <c r="B206" s="175"/>
      <c r="C206" s="176">
        <f>C204+C205</f>
        <v>0</v>
      </c>
      <c r="D206" s="176"/>
    </row>
  </sheetData>
  <mergeCells count="133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4" right="0.511811024" top="0.78740157499999996" bottom="0.78740157499999996" header="0.31496062000000002" footer="0.31496062000000002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E3CA7-C6F8-4956-B155-887860B4776B}">
  <sheetPr>
    <tabColor theme="8"/>
  </sheetPr>
  <dimension ref="A1:J206"/>
  <sheetViews>
    <sheetView zoomScaleNormal="100" zoomScaleSheetLayoutView="120" workbookViewId="0">
      <selection activeCell="C15" sqref="C15:D15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30" t="s">
        <v>0</v>
      </c>
      <c r="B1" s="230"/>
      <c r="C1" s="230"/>
      <c r="D1" s="230"/>
    </row>
    <row r="2" spans="1:6" x14ac:dyDescent="0.25">
      <c r="A2" s="230" t="s">
        <v>15</v>
      </c>
      <c r="B2" s="230"/>
      <c r="C2" s="230"/>
      <c r="D2" s="230"/>
    </row>
    <row r="3" spans="1:6" x14ac:dyDescent="0.25">
      <c r="A3" s="3"/>
      <c r="B3" s="3"/>
      <c r="C3" s="3"/>
      <c r="D3" s="3"/>
    </row>
    <row r="4" spans="1:6" x14ac:dyDescent="0.25">
      <c r="A4" s="107" t="str">
        <f>Proposta_Global!A1</f>
        <v>PREGÃO ELETRÔNICO Nº XX/2023-SR/PR/PR (UG 200364)</v>
      </c>
      <c r="B4" s="3"/>
      <c r="C4" s="3"/>
      <c r="D4" s="3"/>
    </row>
    <row r="5" spans="1:6" x14ac:dyDescent="0.25">
      <c r="A5" s="107" t="str">
        <f>Proposta_Global!A2</f>
        <v>PROCESSO ADMINISTRATIVO Nº 08385.012093/2023-54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31" t="s">
        <v>16</v>
      </c>
      <c r="B7" s="231"/>
      <c r="C7" s="231"/>
      <c r="D7" s="231"/>
    </row>
    <row r="8" spans="1:6" ht="14.45" customHeight="1" x14ac:dyDescent="0.25">
      <c r="A8" s="232" t="s">
        <v>203</v>
      </c>
      <c r="B8" s="232"/>
      <c r="C8" s="232"/>
      <c r="D8" s="232"/>
    </row>
    <row r="9" spans="1:6" ht="14.25" customHeight="1" x14ac:dyDescent="0.25">
      <c r="A9" s="232"/>
      <c r="B9" s="232"/>
      <c r="C9" s="232"/>
      <c r="D9" s="232"/>
    </row>
    <row r="10" spans="1:6" x14ac:dyDescent="0.25">
      <c r="A10" s="62"/>
      <c r="B10" s="62"/>
      <c r="C10" s="62"/>
      <c r="D10" s="62"/>
    </row>
    <row r="11" spans="1:6" x14ac:dyDescent="0.25">
      <c r="A11" s="177" t="s">
        <v>17</v>
      </c>
      <c r="B11" s="177"/>
      <c r="C11" s="177"/>
      <c r="D11" s="177"/>
    </row>
    <row r="12" spans="1:6" x14ac:dyDescent="0.25">
      <c r="A12" s="4"/>
      <c r="B12" s="4"/>
      <c r="C12" s="4"/>
      <c r="D12" s="62"/>
    </row>
    <row r="13" spans="1:6" x14ac:dyDescent="0.25">
      <c r="A13" s="64">
        <v>1</v>
      </c>
      <c r="B13" s="1" t="s">
        <v>18</v>
      </c>
      <c r="C13" s="233" t="s">
        <v>173</v>
      </c>
      <c r="D13" s="234"/>
    </row>
    <row r="14" spans="1:6" x14ac:dyDescent="0.25">
      <c r="A14" s="64">
        <v>2</v>
      </c>
      <c r="B14" s="1" t="s">
        <v>19</v>
      </c>
      <c r="C14" s="223" t="s">
        <v>170</v>
      </c>
      <c r="D14" s="223"/>
    </row>
    <row r="15" spans="1:6" x14ac:dyDescent="0.25">
      <c r="A15" s="64">
        <v>3</v>
      </c>
      <c r="B15" s="5" t="s">
        <v>20</v>
      </c>
      <c r="C15" s="224">
        <f>CCT!D6</f>
        <v>0</v>
      </c>
      <c r="D15" s="225"/>
      <c r="F15" s="42" t="s">
        <v>152</v>
      </c>
    </row>
    <row r="16" spans="1:6" x14ac:dyDescent="0.25">
      <c r="A16" s="6">
        <v>4</v>
      </c>
      <c r="B16" s="7" t="s">
        <v>21</v>
      </c>
      <c r="C16" s="226" t="s">
        <v>171</v>
      </c>
      <c r="D16" s="227"/>
    </row>
    <row r="17" spans="1:7" x14ac:dyDescent="0.25">
      <c r="A17" s="64">
        <v>5</v>
      </c>
      <c r="B17" s="1" t="s">
        <v>123</v>
      </c>
      <c r="C17" s="228"/>
      <c r="D17" s="228"/>
    </row>
    <row r="18" spans="1:7" x14ac:dyDescent="0.25">
      <c r="A18" s="64">
        <v>6</v>
      </c>
      <c r="B18" s="1" t="s">
        <v>22</v>
      </c>
      <c r="C18" s="228"/>
      <c r="D18" s="228"/>
    </row>
    <row r="19" spans="1:7" x14ac:dyDescent="0.25">
      <c r="A19" s="64">
        <v>7</v>
      </c>
      <c r="B19" s="1" t="s">
        <v>23</v>
      </c>
      <c r="C19" s="229"/>
      <c r="D19" s="229"/>
    </row>
    <row r="20" spans="1:7" x14ac:dyDescent="0.25">
      <c r="A20" s="64">
        <v>8</v>
      </c>
      <c r="B20" s="1" t="s">
        <v>24</v>
      </c>
      <c r="C20" s="221" t="s">
        <v>217</v>
      </c>
      <c r="D20" s="221"/>
    </row>
    <row r="21" spans="1:7" ht="15.75" hidden="1" customHeight="1" x14ac:dyDescent="0.25">
      <c r="A21" s="185" t="s">
        <v>83</v>
      </c>
      <c r="B21" s="185"/>
      <c r="C21" s="185"/>
      <c r="D21" s="185"/>
    </row>
    <row r="22" spans="1:7" hidden="1" x14ac:dyDescent="0.25">
      <c r="A22" s="184" t="s">
        <v>84</v>
      </c>
      <c r="B22" s="184"/>
      <c r="C22" s="184"/>
      <c r="D22" s="184"/>
    </row>
    <row r="23" spans="1:7" hidden="1" x14ac:dyDescent="0.25">
      <c r="A23" s="184" t="s">
        <v>107</v>
      </c>
      <c r="B23" s="184"/>
      <c r="C23" s="184"/>
      <c r="D23" s="184"/>
    </row>
    <row r="24" spans="1:7" hidden="1" x14ac:dyDescent="0.25">
      <c r="A24" s="222" t="s">
        <v>85</v>
      </c>
      <c r="B24" s="222"/>
      <c r="C24" s="222"/>
      <c r="D24" s="222"/>
    </row>
    <row r="25" spans="1:7" ht="15.6" hidden="1" customHeight="1" x14ac:dyDescent="0.25">
      <c r="A25" s="183" t="s">
        <v>155</v>
      </c>
      <c r="B25" s="183"/>
      <c r="C25" s="183"/>
      <c r="D25" s="183"/>
      <c r="E25" s="8"/>
      <c r="F25" s="8"/>
      <c r="G25" s="8"/>
    </row>
    <row r="26" spans="1:7" ht="15.6" hidden="1" customHeight="1" x14ac:dyDescent="0.25">
      <c r="A26" s="183" t="s">
        <v>156</v>
      </c>
      <c r="B26" s="183"/>
      <c r="C26" s="183"/>
      <c r="D26" s="18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177" t="s">
        <v>25</v>
      </c>
      <c r="B28" s="177"/>
      <c r="C28" s="177"/>
      <c r="D28" s="177"/>
    </row>
    <row r="29" spans="1:7" x14ac:dyDescent="0.25">
      <c r="A29" s="9"/>
      <c r="B29" s="9"/>
      <c r="C29" s="9"/>
      <c r="D29" s="9"/>
    </row>
    <row r="30" spans="1:7" x14ac:dyDescent="0.25">
      <c r="A30" s="68">
        <v>1</v>
      </c>
      <c r="B30" s="215" t="s">
        <v>26</v>
      </c>
      <c r="C30" s="216"/>
      <c r="D30" s="65" t="s">
        <v>27</v>
      </c>
    </row>
    <row r="31" spans="1:7" x14ac:dyDescent="0.25">
      <c r="A31" s="70" t="s">
        <v>28</v>
      </c>
      <c r="B31" s="217" t="s">
        <v>125</v>
      </c>
      <c r="C31" s="218"/>
      <c r="D31" s="72">
        <f>$C$15/44*40</f>
        <v>0</v>
      </c>
    </row>
    <row r="32" spans="1:7" x14ac:dyDescent="0.25">
      <c r="A32" s="70" t="s">
        <v>29</v>
      </c>
      <c r="B32" s="213" t="s">
        <v>124</v>
      </c>
      <c r="C32" s="214"/>
      <c r="D32" s="71">
        <f xml:space="preserve"> (D31*30/100)</f>
        <v>0</v>
      </c>
    </row>
    <row r="33" spans="1:7" x14ac:dyDescent="0.25">
      <c r="A33" s="70" t="s">
        <v>30</v>
      </c>
      <c r="B33" s="219" t="s">
        <v>129</v>
      </c>
      <c r="C33" s="220"/>
      <c r="D33" s="71">
        <v>0</v>
      </c>
    </row>
    <row r="34" spans="1:7" x14ac:dyDescent="0.25">
      <c r="A34" s="70" t="s">
        <v>46</v>
      </c>
      <c r="B34" s="211" t="s">
        <v>126</v>
      </c>
      <c r="C34" s="212"/>
      <c r="D34" s="71">
        <v>0</v>
      </c>
    </row>
    <row r="35" spans="1:7" x14ac:dyDescent="0.25">
      <c r="A35" s="70" t="s">
        <v>31</v>
      </c>
      <c r="B35" s="211" t="s">
        <v>127</v>
      </c>
      <c r="C35" s="212"/>
      <c r="D35" s="71">
        <v>0</v>
      </c>
    </row>
    <row r="36" spans="1:7" x14ac:dyDescent="0.25">
      <c r="A36" s="70" t="s">
        <v>32</v>
      </c>
      <c r="B36" s="213" t="s">
        <v>128</v>
      </c>
      <c r="C36" s="214"/>
      <c r="D36" s="73">
        <v>0</v>
      </c>
    </row>
    <row r="37" spans="1:7" x14ac:dyDescent="0.25">
      <c r="A37" s="70" t="s">
        <v>33</v>
      </c>
      <c r="B37" s="213" t="s">
        <v>226</v>
      </c>
      <c r="C37" s="214"/>
      <c r="D37" s="73">
        <f>CCT!D7</f>
        <v>0</v>
      </c>
    </row>
    <row r="38" spans="1:7" x14ac:dyDescent="0.25">
      <c r="A38" s="174" t="s">
        <v>2</v>
      </c>
      <c r="B38" s="201"/>
      <c r="C38" s="175"/>
      <c r="D38" s="74">
        <f>SUM(D31:D37)</f>
        <v>0</v>
      </c>
    </row>
    <row r="39" spans="1:7" ht="15.75" hidden="1" customHeight="1" x14ac:dyDescent="0.25">
      <c r="A39" s="185" t="s">
        <v>83</v>
      </c>
      <c r="B39" s="185"/>
      <c r="C39" s="185"/>
      <c r="D39" s="185"/>
    </row>
    <row r="40" spans="1:7" hidden="1" x14ac:dyDescent="0.25">
      <c r="A40" s="183" t="s">
        <v>108</v>
      </c>
      <c r="B40" s="183"/>
      <c r="C40" s="183"/>
      <c r="D40" s="183"/>
    </row>
    <row r="41" spans="1:7" hidden="1" x14ac:dyDescent="0.25">
      <c r="A41" s="183" t="s">
        <v>154</v>
      </c>
      <c r="B41" s="183"/>
      <c r="C41" s="183"/>
      <c r="D41" s="18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177" t="s">
        <v>35</v>
      </c>
      <c r="B43" s="177"/>
      <c r="C43" s="177"/>
      <c r="D43" s="177"/>
    </row>
    <row r="44" spans="1:7" ht="15.75" hidden="1" customHeight="1" x14ac:dyDescent="0.25">
      <c r="A44" s="185" t="s">
        <v>83</v>
      </c>
      <c r="B44" s="185"/>
      <c r="C44" s="185"/>
      <c r="D44" s="185"/>
    </row>
    <row r="45" spans="1:7" ht="15.75" hidden="1" customHeight="1" x14ac:dyDescent="0.25">
      <c r="A45" s="183" t="s">
        <v>86</v>
      </c>
      <c r="B45" s="183"/>
      <c r="C45" s="183"/>
      <c r="D45" s="183"/>
    </row>
    <row r="46" spans="1:7" hidden="1" x14ac:dyDescent="0.25">
      <c r="A46" s="183"/>
      <c r="B46" s="183"/>
      <c r="C46" s="183"/>
      <c r="D46" s="183"/>
    </row>
    <row r="47" spans="1:7" ht="15.75" hidden="1" customHeight="1" x14ac:dyDescent="0.25">
      <c r="A47" s="183" t="s">
        <v>87</v>
      </c>
      <c r="B47" s="183"/>
      <c r="C47" s="183"/>
      <c r="D47" s="183"/>
    </row>
    <row r="48" spans="1:7" x14ac:dyDescent="0.25">
      <c r="A48" s="13"/>
      <c r="B48" s="9"/>
      <c r="C48" s="9"/>
      <c r="D48" s="9"/>
    </row>
    <row r="49" spans="1:8" x14ac:dyDescent="0.25">
      <c r="A49" s="199" t="s">
        <v>36</v>
      </c>
      <c r="B49" s="199"/>
      <c r="C49" s="199"/>
      <c r="D49" s="199"/>
    </row>
    <row r="50" spans="1:8" x14ac:dyDescent="0.25">
      <c r="A50" s="9"/>
      <c r="B50" s="9"/>
      <c r="C50" s="9"/>
      <c r="D50" s="9"/>
    </row>
    <row r="51" spans="1:8" x14ac:dyDescent="0.25">
      <c r="A51" s="68" t="s">
        <v>37</v>
      </c>
      <c r="B51" s="68" t="s">
        <v>38</v>
      </c>
      <c r="C51" s="68" t="s">
        <v>39</v>
      </c>
      <c r="D51" s="68" t="s">
        <v>27</v>
      </c>
    </row>
    <row r="52" spans="1:8" x14ac:dyDescent="0.25">
      <c r="A52" s="70" t="s">
        <v>28</v>
      </c>
      <c r="B52" s="10" t="s">
        <v>40</v>
      </c>
      <c r="C52" s="30">
        <f>1/12</f>
        <v>8.3333333333333329E-2</v>
      </c>
      <c r="D52" s="14">
        <f>$D$38*C52</f>
        <v>0</v>
      </c>
    </row>
    <row r="53" spans="1:8" x14ac:dyDescent="0.25">
      <c r="A53" s="70" t="s">
        <v>29</v>
      </c>
      <c r="B53" s="10" t="s">
        <v>41</v>
      </c>
      <c r="C53" s="75">
        <v>0.121</v>
      </c>
      <c r="D53" s="14">
        <f>$D$38*C53</f>
        <v>0</v>
      </c>
    </row>
    <row r="54" spans="1:8" x14ac:dyDescent="0.25">
      <c r="A54" s="189" t="s">
        <v>7</v>
      </c>
      <c r="B54" s="189"/>
      <c r="C54" s="70"/>
      <c r="D54" s="49">
        <f>SUM(D52:D53)</f>
        <v>0</v>
      </c>
      <c r="H54" s="15"/>
    </row>
    <row r="55" spans="1:8" ht="15.75" hidden="1" customHeight="1" x14ac:dyDescent="0.25">
      <c r="A55" s="185" t="s">
        <v>83</v>
      </c>
      <c r="B55" s="185"/>
      <c r="C55" s="185"/>
      <c r="D55" s="185"/>
    </row>
    <row r="56" spans="1:8" ht="32.25" hidden="1" customHeight="1" x14ac:dyDescent="0.25">
      <c r="A56" s="183" t="s">
        <v>117</v>
      </c>
      <c r="B56" s="183"/>
      <c r="C56" s="183"/>
      <c r="D56" s="183"/>
    </row>
    <row r="57" spans="1:8" hidden="1" x14ac:dyDescent="0.25">
      <c r="A57" s="183" t="s">
        <v>130</v>
      </c>
      <c r="B57" s="183"/>
      <c r="C57" s="183"/>
      <c r="D57" s="183"/>
    </row>
    <row r="58" spans="1:8" x14ac:dyDescent="0.25">
      <c r="A58" s="9"/>
      <c r="B58" s="9"/>
      <c r="C58" s="9"/>
      <c r="D58" s="9"/>
    </row>
    <row r="59" spans="1:8" x14ac:dyDescent="0.25">
      <c r="A59" s="210" t="s">
        <v>42</v>
      </c>
      <c r="B59" s="210"/>
      <c r="C59" s="210"/>
      <c r="D59" s="210"/>
    </row>
    <row r="60" spans="1:8" x14ac:dyDescent="0.25">
      <c r="A60" s="16"/>
      <c r="B60" s="16"/>
      <c r="C60" s="16"/>
      <c r="D60" s="16"/>
    </row>
    <row r="61" spans="1:8" x14ac:dyDescent="0.25">
      <c r="A61" s="179" t="s">
        <v>131</v>
      </c>
      <c r="B61" s="179"/>
      <c r="C61" s="17">
        <f>$D$38+$D$54</f>
        <v>0</v>
      </c>
      <c r="D61" s="9"/>
    </row>
    <row r="62" spans="1:8" x14ac:dyDescent="0.25">
      <c r="A62" s="68" t="s">
        <v>43</v>
      </c>
      <c r="B62" s="68" t="s">
        <v>44</v>
      </c>
      <c r="C62" s="68" t="s">
        <v>39</v>
      </c>
      <c r="D62" s="68" t="s">
        <v>27</v>
      </c>
    </row>
    <row r="63" spans="1:8" x14ac:dyDescent="0.25">
      <c r="A63" s="70" t="s">
        <v>28</v>
      </c>
      <c r="B63" s="10" t="s">
        <v>3</v>
      </c>
      <c r="C63" s="44">
        <v>0.2</v>
      </c>
      <c r="D63" s="45">
        <f>$C$61*C63</f>
        <v>0</v>
      </c>
    </row>
    <row r="64" spans="1:8" x14ac:dyDescent="0.25">
      <c r="A64" s="70" t="s">
        <v>29</v>
      </c>
      <c r="B64" s="10" t="s">
        <v>45</v>
      </c>
      <c r="C64" s="19">
        <v>2.5000000000000001E-2</v>
      </c>
      <c r="D64" s="18">
        <f t="shared" ref="D64:D70" si="0">$C$61*C64</f>
        <v>0</v>
      </c>
    </row>
    <row r="65" spans="1:8" x14ac:dyDescent="0.25">
      <c r="A65" s="70" t="s">
        <v>30</v>
      </c>
      <c r="B65" s="20" t="s">
        <v>78</v>
      </c>
      <c r="C65" s="21">
        <v>0.03</v>
      </c>
      <c r="D65" s="43">
        <f t="shared" si="0"/>
        <v>0</v>
      </c>
    </row>
    <row r="66" spans="1:8" x14ac:dyDescent="0.25">
      <c r="A66" s="70" t="s">
        <v>46</v>
      </c>
      <c r="B66" s="10" t="s">
        <v>47</v>
      </c>
      <c r="C66" s="19">
        <v>1.4999999999999999E-2</v>
      </c>
      <c r="D66" s="18">
        <f t="shared" si="0"/>
        <v>0</v>
      </c>
    </row>
    <row r="67" spans="1:8" x14ac:dyDescent="0.25">
      <c r="A67" s="70" t="s">
        <v>31</v>
      </c>
      <c r="B67" s="10" t="s">
        <v>48</v>
      </c>
      <c r="C67" s="19">
        <v>0.01</v>
      </c>
      <c r="D67" s="18">
        <f t="shared" si="0"/>
        <v>0</v>
      </c>
    </row>
    <row r="68" spans="1:8" x14ac:dyDescent="0.25">
      <c r="A68" s="70" t="s">
        <v>32</v>
      </c>
      <c r="B68" s="10" t="s">
        <v>4</v>
      </c>
      <c r="C68" s="19">
        <v>6.0000000000000001E-3</v>
      </c>
      <c r="D68" s="18">
        <f t="shared" si="0"/>
        <v>0</v>
      </c>
    </row>
    <row r="69" spans="1:8" x14ac:dyDescent="0.25">
      <c r="A69" s="70" t="s">
        <v>33</v>
      </c>
      <c r="B69" s="10" t="s">
        <v>5</v>
      </c>
      <c r="C69" s="19">
        <v>2E-3</v>
      </c>
      <c r="D69" s="18">
        <f t="shared" si="0"/>
        <v>0</v>
      </c>
    </row>
    <row r="70" spans="1:8" x14ac:dyDescent="0.25">
      <c r="A70" s="70" t="s">
        <v>34</v>
      </c>
      <c r="B70" s="10" t="s">
        <v>6</v>
      </c>
      <c r="C70" s="19">
        <v>0.08</v>
      </c>
      <c r="D70" s="18">
        <f t="shared" si="0"/>
        <v>0</v>
      </c>
      <c r="F70" s="22"/>
    </row>
    <row r="71" spans="1:8" x14ac:dyDescent="0.25">
      <c r="A71" s="189" t="s">
        <v>49</v>
      </c>
      <c r="B71" s="189"/>
      <c r="C71" s="23">
        <f>SUM(C63:C70)</f>
        <v>0.36800000000000005</v>
      </c>
      <c r="D71" s="49">
        <f>SUM(D63:D70)</f>
        <v>0</v>
      </c>
    </row>
    <row r="72" spans="1:8" ht="15.75" hidden="1" customHeight="1" x14ac:dyDescent="0.25">
      <c r="A72" s="185" t="s">
        <v>83</v>
      </c>
      <c r="B72" s="185"/>
      <c r="C72" s="185"/>
      <c r="D72" s="185"/>
    </row>
    <row r="73" spans="1:8" hidden="1" x14ac:dyDescent="0.25">
      <c r="A73" s="184" t="s">
        <v>88</v>
      </c>
      <c r="B73" s="184"/>
      <c r="C73" s="184"/>
      <c r="D73" s="184"/>
    </row>
    <row r="74" spans="1:8" ht="14.45" hidden="1" customHeight="1" x14ac:dyDescent="0.25">
      <c r="A74" s="183" t="s">
        <v>89</v>
      </c>
      <c r="B74" s="183"/>
      <c r="C74" s="183"/>
      <c r="D74" s="183"/>
      <c r="E74" s="24"/>
      <c r="F74" s="24"/>
      <c r="G74" s="24"/>
      <c r="H74" s="24"/>
    </row>
    <row r="75" spans="1:8" hidden="1" x14ac:dyDescent="0.25">
      <c r="A75" s="183"/>
      <c r="B75" s="183"/>
      <c r="C75" s="183"/>
      <c r="D75" s="183"/>
    </row>
    <row r="76" spans="1:8" ht="14.45" hidden="1" customHeight="1" x14ac:dyDescent="0.25">
      <c r="A76" s="183" t="s">
        <v>90</v>
      </c>
      <c r="B76" s="183"/>
      <c r="C76" s="183"/>
      <c r="D76" s="183"/>
      <c r="E76" s="12"/>
      <c r="F76" s="12"/>
      <c r="G76" s="12"/>
      <c r="H76" s="12"/>
    </row>
    <row r="77" spans="1:8" ht="14.45" hidden="1" customHeight="1" x14ac:dyDescent="0.25">
      <c r="A77" s="183"/>
      <c r="B77" s="183"/>
      <c r="C77" s="183"/>
      <c r="D77" s="183"/>
      <c r="E77" s="12"/>
      <c r="F77" s="12"/>
      <c r="G77" s="12"/>
      <c r="H77" s="12"/>
    </row>
    <row r="78" spans="1:8" ht="14.45" hidden="1" customHeight="1" x14ac:dyDescent="0.25">
      <c r="A78" s="183" t="s">
        <v>91</v>
      </c>
      <c r="B78" s="183"/>
      <c r="C78" s="183"/>
      <c r="D78" s="183"/>
      <c r="E78" s="24"/>
      <c r="F78" s="24"/>
      <c r="G78" s="24"/>
      <c r="H78" s="24"/>
    </row>
    <row r="79" spans="1:8" ht="15.75" hidden="1" customHeight="1" x14ac:dyDescent="0.25">
      <c r="A79" s="208" t="s">
        <v>92</v>
      </c>
      <c r="B79" s="208"/>
      <c r="C79" s="208"/>
      <c r="D79" s="208"/>
      <c r="E79" s="12"/>
      <c r="F79" s="12"/>
      <c r="G79" s="12"/>
      <c r="H79" s="12"/>
    </row>
    <row r="80" spans="1:8" hidden="1" x14ac:dyDescent="0.25">
      <c r="A80" s="208"/>
      <c r="B80" s="208"/>
      <c r="C80" s="208"/>
      <c r="D80" s="208"/>
      <c r="E80" s="12"/>
      <c r="F80" s="12"/>
      <c r="G80" s="12"/>
      <c r="H80" s="12"/>
    </row>
    <row r="81" spans="1:8" s="52" customFormat="1" hidden="1" x14ac:dyDescent="0.25">
      <c r="A81" s="52" t="s">
        <v>132</v>
      </c>
      <c r="E81" s="12"/>
      <c r="F81" s="12"/>
      <c r="G81" s="12"/>
      <c r="H81" s="12"/>
    </row>
    <row r="82" spans="1:8" hidden="1" x14ac:dyDescent="0.25">
      <c r="A82" s="184" t="s">
        <v>93</v>
      </c>
      <c r="B82" s="184"/>
      <c r="C82" s="184"/>
      <c r="D82" s="184"/>
      <c r="E82" s="12"/>
      <c r="F82" s="12"/>
      <c r="G82" s="12"/>
      <c r="H82" s="12"/>
    </row>
    <row r="83" spans="1:8" hidden="1" x14ac:dyDescent="0.25">
      <c r="A83" s="184" t="s">
        <v>133</v>
      </c>
      <c r="B83" s="184"/>
      <c r="C83" s="184"/>
      <c r="D83" s="184"/>
      <c r="E83" s="12"/>
      <c r="F83" s="12"/>
      <c r="G83" s="12"/>
      <c r="H83" s="12"/>
    </row>
    <row r="84" spans="1:8" ht="30.95" hidden="1" customHeight="1" x14ac:dyDescent="0.25">
      <c r="A84" s="209" t="s">
        <v>134</v>
      </c>
      <c r="B84" s="209"/>
      <c r="C84" s="209"/>
      <c r="D84" s="209"/>
    </row>
    <row r="85" spans="1:8" ht="16.5" thickBot="1" x14ac:dyDescent="0.3">
      <c r="A85" s="25"/>
      <c r="B85" s="25"/>
      <c r="C85" s="25"/>
      <c r="D85" s="25"/>
    </row>
    <row r="86" spans="1:8" ht="16.5" thickBot="1" x14ac:dyDescent="0.3">
      <c r="A86" s="199" t="s">
        <v>50</v>
      </c>
      <c r="B86" s="199"/>
      <c r="C86" s="199"/>
      <c r="D86" s="199"/>
      <c r="F86" s="204" t="s">
        <v>207</v>
      </c>
      <c r="G86" s="205"/>
    </row>
    <row r="87" spans="1:8" x14ac:dyDescent="0.25">
      <c r="A87" s="9"/>
      <c r="B87" s="9"/>
      <c r="C87" s="9"/>
      <c r="D87" s="9"/>
      <c r="F87" s="53" t="s">
        <v>135</v>
      </c>
      <c r="G87" s="119">
        <f>CCT!D8</f>
        <v>0</v>
      </c>
    </row>
    <row r="88" spans="1:8" x14ac:dyDescent="0.25">
      <c r="A88" s="68" t="s">
        <v>51</v>
      </c>
      <c r="B88" s="68" t="s">
        <v>52</v>
      </c>
      <c r="C88" s="68" t="s">
        <v>1</v>
      </c>
      <c r="D88" s="68" t="s">
        <v>27</v>
      </c>
      <c r="F88" s="54" t="s">
        <v>136</v>
      </c>
      <c r="G88" s="114">
        <v>1</v>
      </c>
    </row>
    <row r="89" spans="1:8" x14ac:dyDescent="0.25">
      <c r="A89" s="70" t="s">
        <v>28</v>
      </c>
      <c r="B89" s="10" t="s">
        <v>147</v>
      </c>
      <c r="C89" s="85">
        <f>G102</f>
        <v>0</v>
      </c>
      <c r="D89" s="127" t="str">
        <f>G107</f>
        <v/>
      </c>
      <c r="F89" s="54" t="s">
        <v>137</v>
      </c>
      <c r="G89" s="117">
        <f>G87*G88</f>
        <v>0</v>
      </c>
    </row>
    <row r="90" spans="1:8" ht="16.5" thickBot="1" x14ac:dyDescent="0.3">
      <c r="A90" s="26" t="s">
        <v>29</v>
      </c>
      <c r="B90" s="11" t="s">
        <v>158</v>
      </c>
      <c r="C90" s="77">
        <f>G87</f>
        <v>0</v>
      </c>
      <c r="D90" s="56">
        <f>$G$91</f>
        <v>0</v>
      </c>
      <c r="F90" s="115" t="s">
        <v>157</v>
      </c>
      <c r="G90" s="118">
        <f>G89*20%</f>
        <v>0</v>
      </c>
    </row>
    <row r="91" spans="1:8" ht="16.5" thickBot="1" x14ac:dyDescent="0.3">
      <c r="A91" s="26" t="s">
        <v>30</v>
      </c>
      <c r="B91" s="11" t="s">
        <v>160</v>
      </c>
      <c r="C91" s="77">
        <f>CCT!D10</f>
        <v>0</v>
      </c>
      <c r="D91" s="56">
        <f>$C$91</f>
        <v>0</v>
      </c>
      <c r="F91" s="55" t="s">
        <v>138</v>
      </c>
      <c r="G91" s="116">
        <f>G89-G90</f>
        <v>0</v>
      </c>
    </row>
    <row r="92" spans="1:8" x14ac:dyDescent="0.25">
      <c r="A92" s="26" t="s">
        <v>46</v>
      </c>
      <c r="B92" s="11" t="s">
        <v>159</v>
      </c>
      <c r="C92" s="77">
        <f>CCT!D9</f>
        <v>0</v>
      </c>
      <c r="D92" s="56">
        <f>$C$92</f>
        <v>0</v>
      </c>
      <c r="F92" s="123"/>
      <c r="G92" s="123"/>
    </row>
    <row r="93" spans="1:8" x14ac:dyDescent="0.25">
      <c r="A93" s="26" t="s">
        <v>31</v>
      </c>
      <c r="B93" s="11" t="s">
        <v>148</v>
      </c>
      <c r="C93" s="66"/>
      <c r="D93" s="56">
        <v>0</v>
      </c>
      <c r="F93" s="207"/>
      <c r="G93" s="207"/>
    </row>
    <row r="94" spans="1:8" x14ac:dyDescent="0.25">
      <c r="A94" s="26" t="s">
        <v>32</v>
      </c>
      <c r="B94" s="11" t="s">
        <v>204</v>
      </c>
      <c r="C94" s="69"/>
      <c r="D94" s="57">
        <v>0</v>
      </c>
      <c r="F94" s="123"/>
      <c r="G94" s="121"/>
      <c r="H94" s="42"/>
    </row>
    <row r="95" spans="1:8" x14ac:dyDescent="0.25">
      <c r="A95" s="189" t="s">
        <v>2</v>
      </c>
      <c r="B95" s="189"/>
      <c r="C95" s="189"/>
      <c r="D95" s="83">
        <f>SUM(D89:D94)</f>
        <v>0</v>
      </c>
      <c r="F95" s="123"/>
      <c r="G95" s="124"/>
    </row>
    <row r="96" spans="1:8" hidden="1" x14ac:dyDescent="0.25">
      <c r="A96" s="185" t="s">
        <v>83</v>
      </c>
      <c r="B96" s="185"/>
      <c r="C96" s="185"/>
      <c r="D96" s="185"/>
      <c r="F96" s="123"/>
      <c r="G96" s="121"/>
    </row>
    <row r="97" spans="1:8" ht="15.75" hidden="1" customHeight="1" x14ac:dyDescent="0.25">
      <c r="A97" s="183" t="s">
        <v>94</v>
      </c>
      <c r="B97" s="183"/>
      <c r="C97" s="183"/>
      <c r="D97" s="183"/>
      <c r="F97" s="123"/>
      <c r="G97" s="121"/>
    </row>
    <row r="98" spans="1:8" ht="30" hidden="1" customHeight="1" x14ac:dyDescent="0.25">
      <c r="A98" s="183" t="s">
        <v>95</v>
      </c>
      <c r="B98" s="183"/>
      <c r="C98" s="183"/>
      <c r="D98" s="183"/>
      <c r="F98" s="125"/>
      <c r="G98" s="121"/>
    </row>
    <row r="99" spans="1:8" ht="18" hidden="1" customHeight="1" x14ac:dyDescent="0.25">
      <c r="A99" s="183" t="s">
        <v>206</v>
      </c>
      <c r="B99" s="183"/>
      <c r="C99" s="183"/>
      <c r="D99" s="183"/>
      <c r="E99" s="12"/>
      <c r="F99" s="126"/>
      <c r="G99" s="122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199" t="s">
        <v>53</v>
      </c>
      <c r="B101" s="199"/>
      <c r="C101" s="199"/>
      <c r="D101" s="199"/>
      <c r="F101" s="204" t="s">
        <v>208</v>
      </c>
      <c r="G101" s="205"/>
    </row>
    <row r="102" spans="1:8" x14ac:dyDescent="0.25">
      <c r="A102" s="9"/>
      <c r="B102" s="9"/>
      <c r="C102" s="9"/>
      <c r="D102" s="9"/>
      <c r="F102" s="53" t="s">
        <v>139</v>
      </c>
      <c r="G102" s="113">
        <f>VT!D9</f>
        <v>0</v>
      </c>
      <c r="H102" s="42" t="s">
        <v>162</v>
      </c>
    </row>
    <row r="103" spans="1:8" x14ac:dyDescent="0.25">
      <c r="A103" s="68">
        <v>2</v>
      </c>
      <c r="B103" s="68" t="s">
        <v>54</v>
      </c>
      <c r="C103" s="178" t="s">
        <v>27</v>
      </c>
      <c r="D103" s="178"/>
      <c r="F103" s="54" t="s">
        <v>205</v>
      </c>
      <c r="G103" s="114">
        <v>2</v>
      </c>
    </row>
    <row r="104" spans="1:8" x14ac:dyDescent="0.25">
      <c r="A104" s="70" t="s">
        <v>37</v>
      </c>
      <c r="B104" s="10" t="s">
        <v>38</v>
      </c>
      <c r="C104" s="206">
        <f>D54</f>
        <v>0</v>
      </c>
      <c r="D104" s="206"/>
      <c r="F104" s="54" t="s">
        <v>140</v>
      </c>
      <c r="G104" s="117">
        <v>22</v>
      </c>
    </row>
    <row r="105" spans="1:8" x14ac:dyDescent="0.25">
      <c r="A105" s="70" t="s">
        <v>43</v>
      </c>
      <c r="B105" s="10" t="s">
        <v>44</v>
      </c>
      <c r="C105" s="173">
        <f>D71</f>
        <v>0</v>
      </c>
      <c r="D105" s="173"/>
      <c r="F105" s="54" t="s">
        <v>141</v>
      </c>
      <c r="G105" s="117">
        <f>G102*G103*G104</f>
        <v>0</v>
      </c>
    </row>
    <row r="106" spans="1:8" ht="16.5" thickBot="1" x14ac:dyDescent="0.3">
      <c r="A106" s="70" t="s">
        <v>51</v>
      </c>
      <c r="B106" s="10" t="s">
        <v>52</v>
      </c>
      <c r="C106" s="173">
        <f>D95</f>
        <v>0</v>
      </c>
      <c r="D106" s="173"/>
      <c r="F106" s="76" t="s">
        <v>142</v>
      </c>
      <c r="G106" s="117">
        <f>D31*6%</f>
        <v>0</v>
      </c>
    </row>
    <row r="107" spans="1:8" ht="16.5" thickBot="1" x14ac:dyDescent="0.3">
      <c r="A107" s="174" t="s">
        <v>2</v>
      </c>
      <c r="B107" s="175"/>
      <c r="C107" s="190">
        <f>SUM(C104:C106)</f>
        <v>0</v>
      </c>
      <c r="D107" s="190"/>
      <c r="F107" s="55" t="s">
        <v>138</v>
      </c>
      <c r="G107" s="116" t="str">
        <f>IF(G102=0,"",G105-G106)</f>
        <v/>
      </c>
      <c r="H107" s="12"/>
    </row>
    <row r="108" spans="1:8" x14ac:dyDescent="0.25">
      <c r="A108" s="9"/>
      <c r="B108" s="9"/>
      <c r="C108" s="9"/>
      <c r="D108" s="9"/>
    </row>
    <row r="109" spans="1:8" x14ac:dyDescent="0.25">
      <c r="A109" s="9"/>
      <c r="B109" s="9"/>
      <c r="C109" s="9"/>
      <c r="D109" s="9"/>
    </row>
    <row r="110" spans="1:8" x14ac:dyDescent="0.25">
      <c r="A110" s="177" t="s">
        <v>12</v>
      </c>
      <c r="B110" s="177"/>
      <c r="C110" s="177"/>
      <c r="D110" s="177"/>
    </row>
    <row r="111" spans="1:8" x14ac:dyDescent="0.25">
      <c r="A111" s="4"/>
      <c r="B111" s="4"/>
      <c r="C111" s="4"/>
      <c r="D111" s="4"/>
    </row>
    <row r="112" spans="1:8" x14ac:dyDescent="0.25">
      <c r="A112" s="202" t="s">
        <v>109</v>
      </c>
      <c r="B112" s="202"/>
      <c r="C112" s="27">
        <f>D38+C107-SUM(D63:D69)</f>
        <v>0</v>
      </c>
      <c r="D112" s="12"/>
      <c r="F112" s="28"/>
    </row>
    <row r="113" spans="1:9" x14ac:dyDescent="0.25">
      <c r="A113" s="203" t="s">
        <v>110</v>
      </c>
      <c r="B113" s="203"/>
      <c r="C113" s="27">
        <f>D38+C107</f>
        <v>0</v>
      </c>
      <c r="D113" s="12"/>
      <c r="F113" s="22"/>
    </row>
    <row r="114" spans="1:9" x14ac:dyDescent="0.25">
      <c r="A114" s="68">
        <v>3</v>
      </c>
      <c r="B114" s="68" t="s">
        <v>55</v>
      </c>
      <c r="C114" s="68" t="s">
        <v>56</v>
      </c>
      <c r="D114" s="68" t="s">
        <v>27</v>
      </c>
    </row>
    <row r="115" spans="1:9" x14ac:dyDescent="0.25">
      <c r="A115" s="70" t="s">
        <v>28</v>
      </c>
      <c r="B115" s="103" t="s">
        <v>57</v>
      </c>
      <c r="C115" s="75">
        <f>(1/12)*5%</f>
        <v>4.1666666666666666E-3</v>
      </c>
      <c r="D115" s="57">
        <f>C112*C115</f>
        <v>0</v>
      </c>
      <c r="F115" s="22"/>
    </row>
    <row r="116" spans="1:9" x14ac:dyDescent="0.25">
      <c r="A116" s="70" t="s">
        <v>29</v>
      </c>
      <c r="B116" s="29" t="s">
        <v>58</v>
      </c>
      <c r="C116" s="30">
        <v>0.08</v>
      </c>
      <c r="D116" s="14">
        <f>D115*$C$116</f>
        <v>0</v>
      </c>
      <c r="I116" s="31"/>
    </row>
    <row r="117" spans="1:9" x14ac:dyDescent="0.25">
      <c r="A117" s="70" t="s">
        <v>30</v>
      </c>
      <c r="B117" s="29" t="s">
        <v>167</v>
      </c>
      <c r="C117" s="30">
        <v>0.02</v>
      </c>
      <c r="D117" s="14">
        <f>C117*D115</f>
        <v>0</v>
      </c>
      <c r="E117" s="22"/>
      <c r="F117" s="31"/>
    </row>
    <row r="118" spans="1:9" x14ac:dyDescent="0.25">
      <c r="A118" s="70" t="s">
        <v>46</v>
      </c>
      <c r="B118" s="29" t="s">
        <v>59</v>
      </c>
      <c r="C118" s="75">
        <f>7/30/12</f>
        <v>1.9444444444444445E-2</v>
      </c>
      <c r="D118" s="14">
        <f>C113*C118</f>
        <v>0</v>
      </c>
      <c r="F118" s="22"/>
    </row>
    <row r="119" spans="1:9" x14ac:dyDescent="0.25">
      <c r="A119" s="70" t="s">
        <v>31</v>
      </c>
      <c r="B119" s="29" t="s">
        <v>169</v>
      </c>
      <c r="C119" s="58">
        <f>$C$71</f>
        <v>0.36800000000000005</v>
      </c>
      <c r="D119" s="14">
        <f>D118*C119</f>
        <v>0</v>
      </c>
    </row>
    <row r="120" spans="1:9" x14ac:dyDescent="0.25">
      <c r="A120" s="70" t="s">
        <v>32</v>
      </c>
      <c r="B120" s="29" t="s">
        <v>144</v>
      </c>
      <c r="C120" s="30">
        <v>0.02</v>
      </c>
      <c r="D120" s="14">
        <f>D118*$C$120</f>
        <v>0</v>
      </c>
    </row>
    <row r="121" spans="1:9" x14ac:dyDescent="0.25">
      <c r="A121" s="189" t="s">
        <v>2</v>
      </c>
      <c r="B121" s="189"/>
      <c r="C121" s="30"/>
      <c r="D121" s="49">
        <f>SUM(D115:D120)</f>
        <v>0</v>
      </c>
      <c r="F121" s="12"/>
      <c r="G121" s="12"/>
    </row>
    <row r="122" spans="1:9" hidden="1" x14ac:dyDescent="0.25">
      <c r="A122" s="185" t="s">
        <v>83</v>
      </c>
      <c r="B122" s="185"/>
      <c r="C122" s="185"/>
      <c r="D122" s="185"/>
      <c r="F122" s="12"/>
      <c r="G122" s="12"/>
    </row>
    <row r="123" spans="1:9" ht="31.5" hidden="1" customHeight="1" x14ac:dyDescent="0.25">
      <c r="A123" s="183" t="s">
        <v>96</v>
      </c>
      <c r="B123" s="183"/>
      <c r="C123" s="183"/>
      <c r="D123" s="183"/>
      <c r="F123" s="12"/>
      <c r="G123" s="12"/>
    </row>
    <row r="124" spans="1:9" ht="28.5" hidden="1" customHeight="1" x14ac:dyDescent="0.25">
      <c r="A124" s="183" t="s">
        <v>97</v>
      </c>
      <c r="B124" s="183"/>
      <c r="C124" s="183"/>
      <c r="D124" s="183"/>
      <c r="E124" s="12"/>
      <c r="H124" s="12"/>
    </row>
    <row r="125" spans="1:9" ht="31.5" hidden="1" customHeight="1" x14ac:dyDescent="0.25">
      <c r="A125" s="183" t="s">
        <v>143</v>
      </c>
      <c r="B125" s="183"/>
      <c r="C125" s="183"/>
      <c r="D125" s="18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177" t="s">
        <v>60</v>
      </c>
      <c r="B127" s="177"/>
      <c r="C127" s="177"/>
      <c r="D127" s="177"/>
    </row>
    <row r="128" spans="1:9" ht="14.45" hidden="1" customHeight="1" x14ac:dyDescent="0.25">
      <c r="A128" s="185" t="s">
        <v>83</v>
      </c>
      <c r="B128" s="185"/>
      <c r="C128" s="185"/>
      <c r="D128" s="185"/>
    </row>
    <row r="129" spans="1:10" ht="39.75" hidden="1" customHeight="1" x14ac:dyDescent="0.25">
      <c r="A129" s="198" t="s">
        <v>98</v>
      </c>
      <c r="B129" s="198"/>
      <c r="C129" s="198"/>
      <c r="D129" s="198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199" t="s">
        <v>61</v>
      </c>
      <c r="B131" s="199"/>
      <c r="C131" s="199"/>
      <c r="D131" s="199"/>
    </row>
    <row r="132" spans="1:10" x14ac:dyDescent="0.25">
      <c r="A132" s="4"/>
      <c r="B132" s="4"/>
      <c r="C132" s="4"/>
      <c r="D132" s="4"/>
    </row>
    <row r="133" spans="1:10" x14ac:dyDescent="0.25">
      <c r="A133" s="200" t="s">
        <v>111</v>
      </c>
      <c r="B133" s="200"/>
      <c r="C133" s="17">
        <f>D38+C107+D121</f>
        <v>0</v>
      </c>
      <c r="D133" s="9"/>
    </row>
    <row r="134" spans="1:10" x14ac:dyDescent="0.25">
      <c r="A134" s="68" t="s">
        <v>62</v>
      </c>
      <c r="B134" s="68" t="s">
        <v>63</v>
      </c>
      <c r="C134" s="68" t="s">
        <v>116</v>
      </c>
      <c r="D134" s="68" t="s">
        <v>27</v>
      </c>
    </row>
    <row r="135" spans="1:10" x14ac:dyDescent="0.25">
      <c r="A135" s="41" t="s">
        <v>28</v>
      </c>
      <c r="B135" s="104" t="s">
        <v>189</v>
      </c>
      <c r="C135" s="75">
        <f>(1+1/3)/12/12</f>
        <v>9.2592592592592587E-3</v>
      </c>
      <c r="D135" s="105">
        <f>$C$133*C135</f>
        <v>0</v>
      </c>
    </row>
    <row r="136" spans="1:10" x14ac:dyDescent="0.25">
      <c r="A136" s="41" t="s">
        <v>29</v>
      </c>
      <c r="B136" s="104" t="s">
        <v>190</v>
      </c>
      <c r="C136" s="75">
        <f>((2/30/12))</f>
        <v>5.5555555555555558E-3</v>
      </c>
      <c r="D136" s="105">
        <f t="shared" ref="D136" si="1">$C$133*C136</f>
        <v>0</v>
      </c>
    </row>
    <row r="137" spans="1:10" x14ac:dyDescent="0.25">
      <c r="A137" s="41" t="s">
        <v>30</v>
      </c>
      <c r="B137" s="104" t="s">
        <v>192</v>
      </c>
      <c r="C137" s="75">
        <v>3.3300000000000001E-3</v>
      </c>
      <c r="D137" s="105">
        <f>$C$133*C137</f>
        <v>0</v>
      </c>
    </row>
    <row r="138" spans="1:10" x14ac:dyDescent="0.25">
      <c r="A138" s="41" t="s">
        <v>46</v>
      </c>
      <c r="B138" s="104" t="s">
        <v>191</v>
      </c>
      <c r="C138" s="75">
        <f>(5/30/12)*0.02</f>
        <v>2.7777777777777778E-4</v>
      </c>
      <c r="D138" s="105">
        <f>$C$133*C138</f>
        <v>0</v>
      </c>
    </row>
    <row r="139" spans="1:10" x14ac:dyDescent="0.25">
      <c r="A139" s="41" t="s">
        <v>31</v>
      </c>
      <c r="B139" s="104" t="s">
        <v>193</v>
      </c>
      <c r="C139" s="75">
        <f>(4/12)/12*0.02*100/100</f>
        <v>5.5555555555555556E-4</v>
      </c>
      <c r="D139" s="105">
        <f>$C$133*C139</f>
        <v>0</v>
      </c>
    </row>
    <row r="140" spans="1:10" x14ac:dyDescent="0.25">
      <c r="A140" s="41" t="s">
        <v>32</v>
      </c>
      <c r="B140" s="104" t="s">
        <v>194</v>
      </c>
      <c r="C140" s="75">
        <f>(5/30)/12</f>
        <v>1.3888888888888888E-2</v>
      </c>
      <c r="D140" s="105">
        <f>$C$133*C140</f>
        <v>0</v>
      </c>
    </row>
    <row r="141" spans="1:10" x14ac:dyDescent="0.25">
      <c r="A141" s="174" t="s">
        <v>80</v>
      </c>
      <c r="B141" s="201"/>
      <c r="C141" s="175"/>
      <c r="D141" s="49">
        <f>SUM(D135:D140)</f>
        <v>0</v>
      </c>
      <c r="F141" s="32"/>
      <c r="G141" s="32"/>
    </row>
    <row r="142" spans="1:10" hidden="1" x14ac:dyDescent="0.25">
      <c r="A142" s="185" t="s">
        <v>83</v>
      </c>
      <c r="B142" s="185"/>
      <c r="C142" s="185"/>
      <c r="D142" s="185"/>
      <c r="F142" s="32"/>
      <c r="G142" s="32"/>
    </row>
    <row r="143" spans="1:10" ht="15.75" hidden="1" customHeight="1" x14ac:dyDescent="0.25">
      <c r="A143" s="183" t="s">
        <v>118</v>
      </c>
      <c r="B143" s="183"/>
      <c r="C143" s="183"/>
      <c r="D143" s="183"/>
      <c r="F143" s="33"/>
      <c r="G143" s="33"/>
    </row>
    <row r="144" spans="1:10" ht="63.75" hidden="1" customHeight="1" x14ac:dyDescent="0.25">
      <c r="A144" s="183" t="s">
        <v>119</v>
      </c>
      <c r="B144" s="183"/>
      <c r="C144" s="183"/>
      <c r="D144" s="183"/>
      <c r="E144" s="32"/>
      <c r="F144" s="32"/>
      <c r="G144" s="32"/>
      <c r="H144" s="32"/>
      <c r="I144" s="32"/>
      <c r="J144" s="32"/>
    </row>
    <row r="145" spans="1:10" ht="30" hidden="1" customHeight="1" x14ac:dyDescent="0.25">
      <c r="A145" s="183" t="s">
        <v>120</v>
      </c>
      <c r="B145" s="183"/>
      <c r="C145" s="183"/>
      <c r="D145" s="183"/>
      <c r="E145" s="33"/>
      <c r="F145" s="33"/>
      <c r="G145" s="33"/>
      <c r="H145" s="33"/>
      <c r="I145" s="33"/>
      <c r="J145" s="33"/>
    </row>
    <row r="146" spans="1:10" ht="33.75" hidden="1" customHeight="1" x14ac:dyDescent="0.25">
      <c r="A146" s="183" t="s">
        <v>121</v>
      </c>
      <c r="B146" s="183"/>
      <c r="C146" s="183"/>
      <c r="D146" s="183"/>
      <c r="E146" s="33"/>
      <c r="F146" s="33"/>
      <c r="G146" s="33"/>
      <c r="H146" s="33"/>
      <c r="I146" s="33"/>
      <c r="J146" s="33"/>
    </row>
    <row r="147" spans="1:10" ht="30.6" hidden="1" customHeight="1" x14ac:dyDescent="0.25">
      <c r="A147" s="183" t="s">
        <v>99</v>
      </c>
      <c r="B147" s="183"/>
      <c r="C147" s="183"/>
      <c r="D147" s="183"/>
      <c r="E147" s="33"/>
      <c r="H147" s="33"/>
      <c r="I147" s="33"/>
      <c r="J147" s="33"/>
    </row>
    <row r="148" spans="1:10" x14ac:dyDescent="0.25">
      <c r="A148" s="51"/>
      <c r="B148" s="51"/>
      <c r="C148" s="51"/>
      <c r="D148" s="51"/>
    </row>
    <row r="149" spans="1:10" x14ac:dyDescent="0.25">
      <c r="A149" s="197" t="s">
        <v>101</v>
      </c>
      <c r="B149" s="197"/>
      <c r="C149" s="197"/>
      <c r="D149" s="197"/>
    </row>
    <row r="150" spans="1:10" x14ac:dyDescent="0.25">
      <c r="A150" s="191" t="s">
        <v>105</v>
      </c>
      <c r="B150" s="191"/>
      <c r="C150" s="84">
        <f>D38+C107+D121</f>
        <v>0</v>
      </c>
      <c r="D150" s="63"/>
    </row>
    <row r="151" spans="1:10" x14ac:dyDescent="0.25">
      <c r="A151" s="34" t="s">
        <v>102</v>
      </c>
      <c r="B151" s="34" t="s">
        <v>103</v>
      </c>
      <c r="C151" s="192" t="s">
        <v>27</v>
      </c>
      <c r="D151" s="193"/>
    </row>
    <row r="152" spans="1:10" x14ac:dyDescent="0.25">
      <c r="A152" s="35" t="s">
        <v>28</v>
      </c>
      <c r="B152" s="48" t="s">
        <v>104</v>
      </c>
      <c r="C152" s="173"/>
      <c r="D152" s="173"/>
      <c r="E152" s="42" t="s">
        <v>161</v>
      </c>
      <c r="F152" s="42"/>
    </row>
    <row r="153" spans="1:10" x14ac:dyDescent="0.25">
      <c r="A153" s="194" t="s">
        <v>2</v>
      </c>
      <c r="B153" s="195"/>
      <c r="C153" s="190">
        <f>C152</f>
        <v>0</v>
      </c>
      <c r="D153" s="190"/>
    </row>
    <row r="154" spans="1:10" x14ac:dyDescent="0.25">
      <c r="A154" s="9"/>
      <c r="B154" s="9"/>
      <c r="C154" s="9"/>
      <c r="D154" s="9"/>
    </row>
    <row r="155" spans="1:10" x14ac:dyDescent="0.25">
      <c r="A155" s="196" t="s">
        <v>64</v>
      </c>
      <c r="B155" s="196"/>
      <c r="C155" s="196"/>
      <c r="D155" s="196"/>
    </row>
    <row r="156" spans="1:10" x14ac:dyDescent="0.25">
      <c r="A156" s="13"/>
      <c r="B156" s="9"/>
      <c r="C156" s="9"/>
      <c r="D156" s="9"/>
    </row>
    <row r="157" spans="1:10" x14ac:dyDescent="0.25">
      <c r="A157" s="68">
        <v>4</v>
      </c>
      <c r="B157" s="68" t="s">
        <v>65</v>
      </c>
      <c r="C157" s="178" t="s">
        <v>27</v>
      </c>
      <c r="D157" s="178"/>
    </row>
    <row r="158" spans="1:10" x14ac:dyDescent="0.25">
      <c r="A158" s="70" t="s">
        <v>62</v>
      </c>
      <c r="B158" s="10" t="s">
        <v>66</v>
      </c>
      <c r="C158" s="173">
        <f>D141</f>
        <v>0</v>
      </c>
      <c r="D158" s="173"/>
    </row>
    <row r="159" spans="1:10" x14ac:dyDescent="0.25">
      <c r="A159" s="70" t="s">
        <v>102</v>
      </c>
      <c r="B159" s="10" t="s">
        <v>106</v>
      </c>
      <c r="C159" s="173">
        <f>C153</f>
        <v>0</v>
      </c>
      <c r="D159" s="173"/>
    </row>
    <row r="160" spans="1:10" x14ac:dyDescent="0.25">
      <c r="A160" s="189" t="s">
        <v>2</v>
      </c>
      <c r="B160" s="189"/>
      <c r="C160" s="190">
        <f>SUM(C158:D159)</f>
        <v>0</v>
      </c>
      <c r="D160" s="190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177" t="s">
        <v>13</v>
      </c>
      <c r="B163" s="177"/>
      <c r="C163" s="177"/>
      <c r="D163" s="177"/>
    </row>
    <row r="164" spans="1:10" x14ac:dyDescent="0.25">
      <c r="A164" s="9"/>
      <c r="B164" s="9"/>
      <c r="C164" s="9"/>
      <c r="D164" s="9"/>
    </row>
    <row r="165" spans="1:10" x14ac:dyDescent="0.25">
      <c r="A165" s="68">
        <v>5</v>
      </c>
      <c r="B165" s="68" t="s">
        <v>10</v>
      </c>
      <c r="C165" s="178" t="s">
        <v>27</v>
      </c>
      <c r="D165" s="178"/>
    </row>
    <row r="166" spans="1:10" x14ac:dyDescent="0.25">
      <c r="A166" s="26" t="s">
        <v>28</v>
      </c>
      <c r="B166" s="11" t="s">
        <v>67</v>
      </c>
      <c r="C166" s="186">
        <f>Uniforme!G10</f>
        <v>0</v>
      </c>
      <c r="D166" s="186"/>
    </row>
    <row r="167" spans="1:10" x14ac:dyDescent="0.25">
      <c r="A167" s="26" t="s">
        <v>29</v>
      </c>
      <c r="B167" s="11" t="s">
        <v>166</v>
      </c>
      <c r="C167" s="186">
        <f>Equipamentos!J11</f>
        <v>0</v>
      </c>
      <c r="D167" s="186"/>
    </row>
    <row r="168" spans="1:10" x14ac:dyDescent="0.25">
      <c r="A168" s="59" t="s">
        <v>30</v>
      </c>
      <c r="B168" s="36" t="s">
        <v>210</v>
      </c>
      <c r="C168" s="187">
        <v>0</v>
      </c>
      <c r="D168" s="187"/>
    </row>
    <row r="169" spans="1:10" x14ac:dyDescent="0.25">
      <c r="A169" s="61" t="s">
        <v>46</v>
      </c>
      <c r="B169" s="60" t="s">
        <v>209</v>
      </c>
      <c r="C169" s="187">
        <v>0</v>
      </c>
      <c r="D169" s="187"/>
    </row>
    <row r="170" spans="1:10" x14ac:dyDescent="0.25">
      <c r="A170" s="174" t="s">
        <v>49</v>
      </c>
      <c r="B170" s="175"/>
      <c r="C170" s="188">
        <f>SUM(C166:C169)</f>
        <v>0</v>
      </c>
      <c r="D170" s="188"/>
    </row>
    <row r="171" spans="1:10" hidden="1" x14ac:dyDescent="0.25">
      <c r="A171" s="185" t="s">
        <v>83</v>
      </c>
      <c r="B171" s="185"/>
      <c r="C171" s="185"/>
      <c r="D171" s="185"/>
      <c r="F171" s="32"/>
      <c r="G171" s="32"/>
    </row>
    <row r="172" spans="1:10" ht="44.25" hidden="1" customHeight="1" x14ac:dyDescent="0.25">
      <c r="A172" s="183" t="s">
        <v>100</v>
      </c>
      <c r="B172" s="183"/>
      <c r="C172" s="183"/>
      <c r="D172" s="183"/>
      <c r="F172" s="37"/>
      <c r="G172" s="37"/>
    </row>
    <row r="173" spans="1:10" ht="22.5" hidden="1" customHeight="1" x14ac:dyDescent="0.25">
      <c r="A173" s="183" t="s">
        <v>145</v>
      </c>
      <c r="B173" s="183"/>
      <c r="C173" s="183"/>
      <c r="D173" s="183"/>
      <c r="F173" s="32"/>
      <c r="G173" s="32"/>
    </row>
    <row r="174" spans="1:10" ht="33" hidden="1" customHeight="1" x14ac:dyDescent="0.25">
      <c r="A174" s="183" t="s">
        <v>146</v>
      </c>
      <c r="B174" s="183"/>
      <c r="C174" s="183"/>
      <c r="D174" s="183"/>
      <c r="E174" s="32"/>
      <c r="H174" s="32"/>
      <c r="I174" s="32"/>
      <c r="J174" s="32"/>
    </row>
    <row r="175" spans="1:10" ht="31.5" customHeight="1" x14ac:dyDescent="0.25">
      <c r="A175" s="9"/>
      <c r="B175" s="9"/>
      <c r="C175" s="9"/>
      <c r="D175" s="9"/>
      <c r="E175" s="32"/>
      <c r="H175" s="32"/>
      <c r="I175" s="32"/>
      <c r="J175" s="32"/>
    </row>
    <row r="176" spans="1:10" x14ac:dyDescent="0.25">
      <c r="A176" s="177" t="s">
        <v>14</v>
      </c>
      <c r="B176" s="177"/>
      <c r="C176" s="177"/>
      <c r="D176" s="177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179" t="s">
        <v>112</v>
      </c>
      <c r="C178" s="179"/>
      <c r="D178" s="17">
        <f>D38+C107+D121+C160+C170</f>
        <v>0</v>
      </c>
    </row>
    <row r="179" spans="1:7" x14ac:dyDescent="0.25">
      <c r="A179" s="4"/>
      <c r="B179" s="179" t="s">
        <v>113</v>
      </c>
      <c r="C179" s="179"/>
      <c r="D179" s="17">
        <f>D178+D182</f>
        <v>0</v>
      </c>
    </row>
    <row r="180" spans="1:7" x14ac:dyDescent="0.25">
      <c r="A180" s="4"/>
      <c r="B180" s="179" t="s">
        <v>114</v>
      </c>
      <c r="C180" s="179"/>
      <c r="D180" s="17">
        <f>(D179+D183)/(1-C184)</f>
        <v>0</v>
      </c>
    </row>
    <row r="181" spans="1:7" x14ac:dyDescent="0.25">
      <c r="A181" s="68">
        <v>6</v>
      </c>
      <c r="B181" s="68" t="s">
        <v>11</v>
      </c>
      <c r="C181" s="68" t="s">
        <v>39</v>
      </c>
      <c r="D181" s="68" t="s">
        <v>27</v>
      </c>
    </row>
    <row r="182" spans="1:7" ht="14.45" customHeight="1" x14ac:dyDescent="0.25">
      <c r="A182" s="70" t="s">
        <v>28</v>
      </c>
      <c r="B182" s="11" t="s">
        <v>8</v>
      </c>
      <c r="C182" s="120"/>
      <c r="D182" s="38">
        <f>D178*C182</f>
        <v>0</v>
      </c>
    </row>
    <row r="183" spans="1:7" x14ac:dyDescent="0.25">
      <c r="A183" s="70" t="s">
        <v>29</v>
      </c>
      <c r="B183" s="11" t="s">
        <v>79</v>
      </c>
      <c r="C183" s="120"/>
      <c r="D183" s="38">
        <f>D179*C183</f>
        <v>0</v>
      </c>
    </row>
    <row r="184" spans="1:7" x14ac:dyDescent="0.25">
      <c r="A184" s="70" t="s">
        <v>30</v>
      </c>
      <c r="B184" s="10" t="s">
        <v>9</v>
      </c>
      <c r="C184" s="30">
        <f>SUM(C185:C189)</f>
        <v>0</v>
      </c>
      <c r="D184" s="38"/>
    </row>
    <row r="185" spans="1:7" x14ac:dyDescent="0.25">
      <c r="A185" s="70"/>
      <c r="B185" s="10" t="s">
        <v>68</v>
      </c>
      <c r="C185" s="30"/>
      <c r="D185" s="38">
        <f>D180*C185</f>
        <v>0</v>
      </c>
    </row>
    <row r="186" spans="1:7" x14ac:dyDescent="0.25">
      <c r="A186" s="70"/>
      <c r="B186" s="10" t="s">
        <v>69</v>
      </c>
      <c r="C186" s="30"/>
      <c r="D186" s="38">
        <f>D180*C186</f>
        <v>0</v>
      </c>
    </row>
    <row r="187" spans="1:7" x14ac:dyDescent="0.25">
      <c r="A187" s="70"/>
      <c r="B187" s="10" t="s">
        <v>70</v>
      </c>
      <c r="C187" s="30"/>
      <c r="D187" s="38">
        <f>D180*C187</f>
        <v>0</v>
      </c>
    </row>
    <row r="188" spans="1:7" x14ac:dyDescent="0.25">
      <c r="A188" s="70"/>
      <c r="B188" s="10" t="s">
        <v>71</v>
      </c>
      <c r="C188" s="58"/>
      <c r="D188" s="38">
        <f>D180*C188</f>
        <v>0</v>
      </c>
    </row>
    <row r="189" spans="1:7" x14ac:dyDescent="0.25">
      <c r="A189" s="70"/>
      <c r="B189" s="10" t="s">
        <v>150</v>
      </c>
      <c r="C189" s="58"/>
      <c r="D189" s="38"/>
    </row>
    <row r="190" spans="1:7" ht="19.5" customHeight="1" x14ac:dyDescent="0.25">
      <c r="A190" s="180" t="s">
        <v>7</v>
      </c>
      <c r="B190" s="180"/>
      <c r="C190" s="30"/>
      <c r="D190" s="50">
        <f>SUM(D182:D189)</f>
        <v>0</v>
      </c>
      <c r="F190" s="33"/>
      <c r="G190" s="33"/>
    </row>
    <row r="191" spans="1:7" hidden="1" x14ac:dyDescent="0.25">
      <c r="A191" s="181" t="s">
        <v>83</v>
      </c>
      <c r="B191" s="182"/>
      <c r="C191" s="182"/>
      <c r="D191" s="182"/>
      <c r="F191" s="12"/>
      <c r="G191" s="12"/>
    </row>
    <row r="192" spans="1:7" hidden="1" x14ac:dyDescent="0.25">
      <c r="A192" s="183" t="s">
        <v>153</v>
      </c>
      <c r="B192" s="183"/>
      <c r="C192" s="183"/>
      <c r="D192" s="183"/>
      <c r="F192" s="12"/>
      <c r="G192" s="12"/>
    </row>
    <row r="193" spans="1:10" hidden="1" x14ac:dyDescent="0.25">
      <c r="A193" s="184" t="s">
        <v>122</v>
      </c>
      <c r="B193" s="184"/>
      <c r="C193" s="184"/>
      <c r="D193" s="184"/>
      <c r="E193" s="33"/>
      <c r="H193" s="33"/>
      <c r="I193" s="33"/>
      <c r="J193" s="33"/>
    </row>
    <row r="194" spans="1:10" x14ac:dyDescent="0.25">
      <c r="A194" s="67"/>
      <c r="B194" s="67"/>
      <c r="C194" s="67"/>
      <c r="D194" s="67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177" t="s">
        <v>72</v>
      </c>
      <c r="B196" s="177"/>
      <c r="C196" s="177"/>
      <c r="D196" s="177"/>
    </row>
    <row r="197" spans="1:10" x14ac:dyDescent="0.25">
      <c r="A197" s="9"/>
      <c r="B197" s="9"/>
      <c r="C197" s="9"/>
      <c r="D197" s="9"/>
    </row>
    <row r="198" spans="1:10" x14ac:dyDescent="0.25">
      <c r="A198" s="68"/>
      <c r="B198" s="68" t="s">
        <v>73</v>
      </c>
      <c r="C198" s="178" t="s">
        <v>27</v>
      </c>
      <c r="D198" s="178"/>
    </row>
    <row r="199" spans="1:10" x14ac:dyDescent="0.25">
      <c r="A199" s="64" t="s">
        <v>28</v>
      </c>
      <c r="B199" s="10" t="s">
        <v>25</v>
      </c>
      <c r="C199" s="173">
        <f>D38</f>
        <v>0</v>
      </c>
      <c r="D199" s="173"/>
    </row>
    <row r="200" spans="1:10" x14ac:dyDescent="0.25">
      <c r="A200" s="64" t="s">
        <v>29</v>
      </c>
      <c r="B200" s="10" t="s">
        <v>35</v>
      </c>
      <c r="C200" s="173">
        <f>C107</f>
        <v>0</v>
      </c>
      <c r="D200" s="173"/>
    </row>
    <row r="201" spans="1:10" x14ac:dyDescent="0.25">
      <c r="A201" s="64" t="s">
        <v>30</v>
      </c>
      <c r="B201" s="10" t="s">
        <v>12</v>
      </c>
      <c r="C201" s="173">
        <f>D121</f>
        <v>0</v>
      </c>
      <c r="D201" s="173"/>
    </row>
    <row r="202" spans="1:10" x14ac:dyDescent="0.25">
      <c r="A202" s="64" t="s">
        <v>46</v>
      </c>
      <c r="B202" s="10" t="s">
        <v>60</v>
      </c>
      <c r="C202" s="173">
        <f>C160</f>
        <v>0</v>
      </c>
      <c r="D202" s="173"/>
    </row>
    <row r="203" spans="1:10" x14ac:dyDescent="0.25">
      <c r="A203" s="64" t="s">
        <v>31</v>
      </c>
      <c r="B203" s="10" t="s">
        <v>13</v>
      </c>
      <c r="C203" s="173">
        <f>C170</f>
        <v>0</v>
      </c>
      <c r="D203" s="173"/>
    </row>
    <row r="204" spans="1:10" ht="14.45" customHeight="1" x14ac:dyDescent="0.25">
      <c r="A204" s="174" t="s">
        <v>74</v>
      </c>
      <c r="B204" s="175"/>
      <c r="C204" s="176">
        <f>SUM(C199:C203)</f>
        <v>0</v>
      </c>
      <c r="D204" s="176"/>
    </row>
    <row r="205" spans="1:10" x14ac:dyDescent="0.25">
      <c r="A205" s="64" t="s">
        <v>32</v>
      </c>
      <c r="B205" s="10" t="s">
        <v>75</v>
      </c>
      <c r="C205" s="173">
        <f>D190</f>
        <v>0</v>
      </c>
      <c r="D205" s="173"/>
    </row>
    <row r="206" spans="1:10" ht="14.45" customHeight="1" x14ac:dyDescent="0.25">
      <c r="A206" s="174" t="s">
        <v>76</v>
      </c>
      <c r="B206" s="175"/>
      <c r="C206" s="176">
        <f>C204+C205</f>
        <v>0</v>
      </c>
      <c r="D206" s="176"/>
    </row>
  </sheetData>
  <mergeCells count="133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4" right="0.511811024" top="0.78740157499999996" bottom="0.78740157499999996" header="0.31496062000000002" footer="0.31496062000000002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DE0AB-5381-4DBA-A7F9-B2781E9CC32A}">
  <sheetPr>
    <tabColor theme="8"/>
  </sheetPr>
  <dimension ref="A1:J206"/>
  <sheetViews>
    <sheetView zoomScaleNormal="100" zoomScaleSheetLayoutView="120" workbookViewId="0">
      <selection sqref="A1:D1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30" t="s">
        <v>0</v>
      </c>
      <c r="B1" s="230"/>
      <c r="C1" s="230"/>
      <c r="D1" s="230"/>
    </row>
    <row r="2" spans="1:6" x14ac:dyDescent="0.25">
      <c r="A2" s="230" t="s">
        <v>15</v>
      </c>
      <c r="B2" s="230"/>
      <c r="C2" s="230"/>
      <c r="D2" s="230"/>
    </row>
    <row r="3" spans="1:6" x14ac:dyDescent="0.25">
      <c r="A3" s="3"/>
      <c r="B3" s="3"/>
      <c r="C3" s="3"/>
      <c r="D3" s="3"/>
    </row>
    <row r="4" spans="1:6" x14ac:dyDescent="0.25">
      <c r="A4" s="107" t="str">
        <f>Proposta_Global!A1</f>
        <v>PREGÃO ELETRÔNICO Nº XX/2023-SR/PR/PR (UG 200364)</v>
      </c>
      <c r="B4" s="3"/>
      <c r="C4" s="3"/>
      <c r="D4" s="3"/>
    </row>
    <row r="5" spans="1:6" x14ac:dyDescent="0.25">
      <c r="A5" s="107" t="str">
        <f>Proposta_Global!A2</f>
        <v>PROCESSO ADMINISTRATIVO Nº 08385.012093/2023-54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31" t="s">
        <v>16</v>
      </c>
      <c r="B7" s="231"/>
      <c r="C7" s="231"/>
      <c r="D7" s="231"/>
    </row>
    <row r="8" spans="1:6" ht="14.45" customHeight="1" x14ac:dyDescent="0.25">
      <c r="A8" s="232" t="s">
        <v>203</v>
      </c>
      <c r="B8" s="232"/>
      <c r="C8" s="232"/>
      <c r="D8" s="232"/>
    </row>
    <row r="9" spans="1:6" ht="14.25" customHeight="1" x14ac:dyDescent="0.25">
      <c r="A9" s="232"/>
      <c r="B9" s="232"/>
      <c r="C9" s="232"/>
      <c r="D9" s="232"/>
    </row>
    <row r="10" spans="1:6" x14ac:dyDescent="0.25">
      <c r="A10" s="62"/>
      <c r="B10" s="62"/>
      <c r="C10" s="62"/>
      <c r="D10" s="62"/>
    </row>
    <row r="11" spans="1:6" x14ac:dyDescent="0.25">
      <c r="A11" s="177" t="s">
        <v>17</v>
      </c>
      <c r="B11" s="177"/>
      <c r="C11" s="177"/>
      <c r="D11" s="177"/>
    </row>
    <row r="12" spans="1:6" x14ac:dyDescent="0.25">
      <c r="A12" s="4"/>
      <c r="B12" s="4"/>
      <c r="C12" s="4"/>
      <c r="D12" s="62"/>
    </row>
    <row r="13" spans="1:6" x14ac:dyDescent="0.25">
      <c r="A13" s="64">
        <v>1</v>
      </c>
      <c r="B13" s="1" t="s">
        <v>18</v>
      </c>
      <c r="C13" s="233" t="s">
        <v>173</v>
      </c>
      <c r="D13" s="234"/>
    </row>
    <row r="14" spans="1:6" x14ac:dyDescent="0.25">
      <c r="A14" s="64">
        <v>2</v>
      </c>
      <c r="B14" s="1" t="s">
        <v>19</v>
      </c>
      <c r="C14" s="223" t="s">
        <v>170</v>
      </c>
      <c r="D14" s="223"/>
    </row>
    <row r="15" spans="1:6" x14ac:dyDescent="0.25">
      <c r="A15" s="64">
        <v>3</v>
      </c>
      <c r="B15" s="5" t="s">
        <v>20</v>
      </c>
      <c r="C15" s="235">
        <f>CCT!D6</f>
        <v>0</v>
      </c>
      <c r="D15" s="236"/>
      <c r="F15" s="42" t="s">
        <v>152</v>
      </c>
    </row>
    <row r="16" spans="1:6" x14ac:dyDescent="0.25">
      <c r="A16" s="6">
        <v>4</v>
      </c>
      <c r="B16" s="7" t="s">
        <v>21</v>
      </c>
      <c r="C16" s="226" t="s">
        <v>171</v>
      </c>
      <c r="D16" s="227"/>
    </row>
    <row r="17" spans="1:7" x14ac:dyDescent="0.25">
      <c r="A17" s="64">
        <v>5</v>
      </c>
      <c r="B17" s="1" t="s">
        <v>123</v>
      </c>
      <c r="C17" s="228"/>
      <c r="D17" s="228"/>
    </row>
    <row r="18" spans="1:7" x14ac:dyDescent="0.25">
      <c r="A18" s="64">
        <v>6</v>
      </c>
      <c r="B18" s="1" t="s">
        <v>22</v>
      </c>
      <c r="C18" s="228"/>
      <c r="D18" s="228"/>
    </row>
    <row r="19" spans="1:7" x14ac:dyDescent="0.25">
      <c r="A19" s="64">
        <v>7</v>
      </c>
      <c r="B19" s="1" t="s">
        <v>23</v>
      </c>
      <c r="C19" s="229"/>
      <c r="D19" s="229"/>
    </row>
    <row r="20" spans="1:7" x14ac:dyDescent="0.25">
      <c r="A20" s="64">
        <v>8</v>
      </c>
      <c r="B20" s="1" t="s">
        <v>24</v>
      </c>
      <c r="C20" s="221" t="s">
        <v>216</v>
      </c>
      <c r="D20" s="221"/>
    </row>
    <row r="21" spans="1:7" ht="15.75" hidden="1" customHeight="1" x14ac:dyDescent="0.25">
      <c r="A21" s="185" t="s">
        <v>83</v>
      </c>
      <c r="B21" s="185"/>
      <c r="C21" s="185"/>
      <c r="D21" s="185"/>
    </row>
    <row r="22" spans="1:7" hidden="1" x14ac:dyDescent="0.25">
      <c r="A22" s="184" t="s">
        <v>84</v>
      </c>
      <c r="B22" s="184"/>
      <c r="C22" s="184"/>
      <c r="D22" s="184"/>
    </row>
    <row r="23" spans="1:7" hidden="1" x14ac:dyDescent="0.25">
      <c r="A23" s="184" t="s">
        <v>107</v>
      </c>
      <c r="B23" s="184"/>
      <c r="C23" s="184"/>
      <c r="D23" s="184"/>
    </row>
    <row r="24" spans="1:7" hidden="1" x14ac:dyDescent="0.25">
      <c r="A24" s="222" t="s">
        <v>85</v>
      </c>
      <c r="B24" s="222"/>
      <c r="C24" s="222"/>
      <c r="D24" s="222"/>
    </row>
    <row r="25" spans="1:7" ht="15.6" hidden="1" customHeight="1" x14ac:dyDescent="0.25">
      <c r="A25" s="183" t="s">
        <v>155</v>
      </c>
      <c r="B25" s="183"/>
      <c r="C25" s="183"/>
      <c r="D25" s="183"/>
      <c r="E25" s="8"/>
      <c r="F25" s="8"/>
      <c r="G25" s="8"/>
    </row>
    <row r="26" spans="1:7" ht="15.6" hidden="1" customHeight="1" x14ac:dyDescent="0.25">
      <c r="A26" s="183" t="s">
        <v>156</v>
      </c>
      <c r="B26" s="183"/>
      <c r="C26" s="183"/>
      <c r="D26" s="18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177" t="s">
        <v>25</v>
      </c>
      <c r="B28" s="177"/>
      <c r="C28" s="177"/>
      <c r="D28" s="177"/>
    </row>
    <row r="29" spans="1:7" x14ac:dyDescent="0.25">
      <c r="A29" s="9"/>
      <c r="B29" s="9"/>
      <c r="C29" s="9"/>
      <c r="D29" s="9"/>
    </row>
    <row r="30" spans="1:7" x14ac:dyDescent="0.25">
      <c r="A30" s="68">
        <v>1</v>
      </c>
      <c r="B30" s="215" t="s">
        <v>26</v>
      </c>
      <c r="C30" s="216"/>
      <c r="D30" s="65" t="s">
        <v>27</v>
      </c>
    </row>
    <row r="31" spans="1:7" x14ac:dyDescent="0.25">
      <c r="A31" s="70" t="s">
        <v>28</v>
      </c>
      <c r="B31" s="217" t="s">
        <v>125</v>
      </c>
      <c r="C31" s="218"/>
      <c r="D31" s="72">
        <f>$C$15/44*40</f>
        <v>0</v>
      </c>
    </row>
    <row r="32" spans="1:7" x14ac:dyDescent="0.25">
      <c r="A32" s="70" t="s">
        <v>29</v>
      </c>
      <c r="B32" s="213" t="s">
        <v>124</v>
      </c>
      <c r="C32" s="214"/>
      <c r="D32" s="71">
        <f xml:space="preserve"> (D31*30/100)</f>
        <v>0</v>
      </c>
    </row>
    <row r="33" spans="1:7" x14ac:dyDescent="0.25">
      <c r="A33" s="70" t="s">
        <v>30</v>
      </c>
      <c r="B33" s="219" t="s">
        <v>129</v>
      </c>
      <c r="C33" s="220"/>
      <c r="D33" s="71">
        <v>0</v>
      </c>
    </row>
    <row r="34" spans="1:7" x14ac:dyDescent="0.25">
      <c r="A34" s="70" t="s">
        <v>46</v>
      </c>
      <c r="B34" s="211" t="s">
        <v>126</v>
      </c>
      <c r="C34" s="212"/>
      <c r="D34" s="71">
        <v>0</v>
      </c>
    </row>
    <row r="35" spans="1:7" x14ac:dyDescent="0.25">
      <c r="A35" s="70" t="s">
        <v>31</v>
      </c>
      <c r="B35" s="211" t="s">
        <v>127</v>
      </c>
      <c r="C35" s="212"/>
      <c r="D35" s="71">
        <v>0</v>
      </c>
    </row>
    <row r="36" spans="1:7" x14ac:dyDescent="0.25">
      <c r="A36" s="70" t="s">
        <v>32</v>
      </c>
      <c r="B36" s="213" t="s">
        <v>128</v>
      </c>
      <c r="C36" s="214"/>
      <c r="D36" s="73">
        <v>0</v>
      </c>
    </row>
    <row r="37" spans="1:7" x14ac:dyDescent="0.25">
      <c r="A37" s="70" t="s">
        <v>33</v>
      </c>
      <c r="B37" s="213" t="s">
        <v>226</v>
      </c>
      <c r="C37" s="214"/>
      <c r="D37" s="73">
        <f>CCT!D7</f>
        <v>0</v>
      </c>
    </row>
    <row r="38" spans="1:7" x14ac:dyDescent="0.25">
      <c r="A38" s="174" t="s">
        <v>2</v>
      </c>
      <c r="B38" s="201"/>
      <c r="C38" s="175"/>
      <c r="D38" s="74">
        <f>SUM(D31:D37)</f>
        <v>0</v>
      </c>
    </row>
    <row r="39" spans="1:7" ht="15.75" hidden="1" customHeight="1" x14ac:dyDescent="0.25">
      <c r="A39" s="185" t="s">
        <v>83</v>
      </c>
      <c r="B39" s="185"/>
      <c r="C39" s="185"/>
      <c r="D39" s="185"/>
    </row>
    <row r="40" spans="1:7" hidden="1" x14ac:dyDescent="0.25">
      <c r="A40" s="183" t="s">
        <v>108</v>
      </c>
      <c r="B40" s="183"/>
      <c r="C40" s="183"/>
      <c r="D40" s="183"/>
    </row>
    <row r="41" spans="1:7" hidden="1" x14ac:dyDescent="0.25">
      <c r="A41" s="183" t="s">
        <v>154</v>
      </c>
      <c r="B41" s="183"/>
      <c r="C41" s="183"/>
      <c r="D41" s="18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177" t="s">
        <v>35</v>
      </c>
      <c r="B43" s="177"/>
      <c r="C43" s="177"/>
      <c r="D43" s="177"/>
    </row>
    <row r="44" spans="1:7" ht="15.75" hidden="1" customHeight="1" x14ac:dyDescent="0.25">
      <c r="A44" s="185" t="s">
        <v>83</v>
      </c>
      <c r="B44" s="185"/>
      <c r="C44" s="185"/>
      <c r="D44" s="185"/>
    </row>
    <row r="45" spans="1:7" ht="15.75" hidden="1" customHeight="1" x14ac:dyDescent="0.25">
      <c r="A45" s="183" t="s">
        <v>86</v>
      </c>
      <c r="B45" s="183"/>
      <c r="C45" s="183"/>
      <c r="D45" s="183"/>
    </row>
    <row r="46" spans="1:7" hidden="1" x14ac:dyDescent="0.25">
      <c r="A46" s="183"/>
      <c r="B46" s="183"/>
      <c r="C46" s="183"/>
      <c r="D46" s="183"/>
    </row>
    <row r="47" spans="1:7" ht="15.75" hidden="1" customHeight="1" x14ac:dyDescent="0.25">
      <c r="A47" s="183" t="s">
        <v>87</v>
      </c>
      <c r="B47" s="183"/>
      <c r="C47" s="183"/>
      <c r="D47" s="183"/>
    </row>
    <row r="48" spans="1:7" x14ac:dyDescent="0.25">
      <c r="A48" s="13"/>
      <c r="B48" s="9"/>
      <c r="C48" s="9"/>
      <c r="D48" s="9"/>
    </row>
    <row r="49" spans="1:8" x14ac:dyDescent="0.25">
      <c r="A49" s="199" t="s">
        <v>36</v>
      </c>
      <c r="B49" s="199"/>
      <c r="C49" s="199"/>
      <c r="D49" s="199"/>
    </row>
    <row r="50" spans="1:8" x14ac:dyDescent="0.25">
      <c r="A50" s="9"/>
      <c r="B50" s="9"/>
      <c r="C50" s="9"/>
      <c r="D50" s="9"/>
    </row>
    <row r="51" spans="1:8" x14ac:dyDescent="0.25">
      <c r="A51" s="68" t="s">
        <v>37</v>
      </c>
      <c r="B51" s="68" t="s">
        <v>38</v>
      </c>
      <c r="C51" s="68" t="s">
        <v>39</v>
      </c>
      <c r="D51" s="68" t="s">
        <v>27</v>
      </c>
    </row>
    <row r="52" spans="1:8" x14ac:dyDescent="0.25">
      <c r="A52" s="70" t="s">
        <v>28</v>
      </c>
      <c r="B52" s="10" t="s">
        <v>40</v>
      </c>
      <c r="C52" s="30">
        <f>1/12</f>
        <v>8.3333333333333329E-2</v>
      </c>
      <c r="D52" s="14">
        <f>$D$38*C52</f>
        <v>0</v>
      </c>
    </row>
    <row r="53" spans="1:8" x14ac:dyDescent="0.25">
      <c r="A53" s="70" t="s">
        <v>29</v>
      </c>
      <c r="B53" s="10" t="s">
        <v>41</v>
      </c>
      <c r="C53" s="75">
        <v>0.121</v>
      </c>
      <c r="D53" s="14">
        <f>$D$38*C53</f>
        <v>0</v>
      </c>
    </row>
    <row r="54" spans="1:8" x14ac:dyDescent="0.25">
      <c r="A54" s="189" t="s">
        <v>7</v>
      </c>
      <c r="B54" s="189"/>
      <c r="C54" s="70"/>
      <c r="D54" s="49">
        <f>SUM(D52:D53)</f>
        <v>0</v>
      </c>
      <c r="H54" s="15"/>
    </row>
    <row r="55" spans="1:8" ht="15.75" hidden="1" customHeight="1" x14ac:dyDescent="0.25">
      <c r="A55" s="185" t="s">
        <v>83</v>
      </c>
      <c r="B55" s="185"/>
      <c r="C55" s="185"/>
      <c r="D55" s="185"/>
    </row>
    <row r="56" spans="1:8" ht="32.25" hidden="1" customHeight="1" x14ac:dyDescent="0.25">
      <c r="A56" s="183" t="s">
        <v>117</v>
      </c>
      <c r="B56" s="183"/>
      <c r="C56" s="183"/>
      <c r="D56" s="183"/>
    </row>
    <row r="57" spans="1:8" hidden="1" x14ac:dyDescent="0.25">
      <c r="A57" s="183" t="s">
        <v>130</v>
      </c>
      <c r="B57" s="183"/>
      <c r="C57" s="183"/>
      <c r="D57" s="183"/>
    </row>
    <row r="58" spans="1:8" x14ac:dyDescent="0.25">
      <c r="A58" s="9"/>
      <c r="B58" s="9"/>
      <c r="C58" s="9"/>
      <c r="D58" s="9"/>
    </row>
    <row r="59" spans="1:8" x14ac:dyDescent="0.25">
      <c r="A59" s="210" t="s">
        <v>42</v>
      </c>
      <c r="B59" s="210"/>
      <c r="C59" s="210"/>
      <c r="D59" s="210"/>
    </row>
    <row r="60" spans="1:8" x14ac:dyDescent="0.25">
      <c r="A60" s="16"/>
      <c r="B60" s="16"/>
      <c r="C60" s="16"/>
      <c r="D60" s="16"/>
    </row>
    <row r="61" spans="1:8" x14ac:dyDescent="0.25">
      <c r="A61" s="179" t="s">
        <v>131</v>
      </c>
      <c r="B61" s="179"/>
      <c r="C61" s="17">
        <f>$D$38+$D$54</f>
        <v>0</v>
      </c>
      <c r="D61" s="9"/>
    </row>
    <row r="62" spans="1:8" x14ac:dyDescent="0.25">
      <c r="A62" s="68" t="s">
        <v>43</v>
      </c>
      <c r="B62" s="68" t="s">
        <v>44</v>
      </c>
      <c r="C62" s="68" t="s">
        <v>39</v>
      </c>
      <c r="D62" s="68" t="s">
        <v>27</v>
      </c>
    </row>
    <row r="63" spans="1:8" x14ac:dyDescent="0.25">
      <c r="A63" s="70" t="s">
        <v>28</v>
      </c>
      <c r="B63" s="10" t="s">
        <v>3</v>
      </c>
      <c r="C63" s="44">
        <v>0.2</v>
      </c>
      <c r="D63" s="45">
        <f>$C$61*C63</f>
        <v>0</v>
      </c>
    </row>
    <row r="64" spans="1:8" x14ac:dyDescent="0.25">
      <c r="A64" s="70" t="s">
        <v>29</v>
      </c>
      <c r="B64" s="10" t="s">
        <v>45</v>
      </c>
      <c r="C64" s="19">
        <v>2.5000000000000001E-2</v>
      </c>
      <c r="D64" s="18">
        <f t="shared" ref="D64:D70" si="0">$C$61*C64</f>
        <v>0</v>
      </c>
    </row>
    <row r="65" spans="1:8" x14ac:dyDescent="0.25">
      <c r="A65" s="70" t="s">
        <v>30</v>
      </c>
      <c r="B65" s="20" t="s">
        <v>78</v>
      </c>
      <c r="C65" s="21">
        <v>0.03</v>
      </c>
      <c r="D65" s="43">
        <f t="shared" si="0"/>
        <v>0</v>
      </c>
    </row>
    <row r="66" spans="1:8" x14ac:dyDescent="0.25">
      <c r="A66" s="70" t="s">
        <v>46</v>
      </c>
      <c r="B66" s="10" t="s">
        <v>47</v>
      </c>
      <c r="C66" s="19">
        <v>1.4999999999999999E-2</v>
      </c>
      <c r="D66" s="18">
        <f t="shared" si="0"/>
        <v>0</v>
      </c>
    </row>
    <row r="67" spans="1:8" x14ac:dyDescent="0.25">
      <c r="A67" s="70" t="s">
        <v>31</v>
      </c>
      <c r="B67" s="10" t="s">
        <v>48</v>
      </c>
      <c r="C67" s="19">
        <v>0.01</v>
      </c>
      <c r="D67" s="18">
        <f t="shared" si="0"/>
        <v>0</v>
      </c>
    </row>
    <row r="68" spans="1:8" x14ac:dyDescent="0.25">
      <c r="A68" s="70" t="s">
        <v>32</v>
      </c>
      <c r="B68" s="10" t="s">
        <v>4</v>
      </c>
      <c r="C68" s="19">
        <v>6.0000000000000001E-3</v>
      </c>
      <c r="D68" s="18">
        <f t="shared" si="0"/>
        <v>0</v>
      </c>
    </row>
    <row r="69" spans="1:8" x14ac:dyDescent="0.25">
      <c r="A69" s="70" t="s">
        <v>33</v>
      </c>
      <c r="B69" s="10" t="s">
        <v>5</v>
      </c>
      <c r="C69" s="19">
        <v>2E-3</v>
      </c>
      <c r="D69" s="18">
        <f t="shared" si="0"/>
        <v>0</v>
      </c>
    </row>
    <row r="70" spans="1:8" x14ac:dyDescent="0.25">
      <c r="A70" s="70" t="s">
        <v>34</v>
      </c>
      <c r="B70" s="10" t="s">
        <v>6</v>
      </c>
      <c r="C70" s="19">
        <v>0.08</v>
      </c>
      <c r="D70" s="18">
        <f t="shared" si="0"/>
        <v>0</v>
      </c>
      <c r="F70" s="22"/>
    </row>
    <row r="71" spans="1:8" x14ac:dyDescent="0.25">
      <c r="A71" s="189" t="s">
        <v>49</v>
      </c>
      <c r="B71" s="189"/>
      <c r="C71" s="23">
        <f>SUM(C63:C70)</f>
        <v>0.36800000000000005</v>
      </c>
      <c r="D71" s="49">
        <f>SUM(D63:D70)</f>
        <v>0</v>
      </c>
    </row>
    <row r="72" spans="1:8" ht="15.75" hidden="1" customHeight="1" x14ac:dyDescent="0.25">
      <c r="A72" s="185" t="s">
        <v>83</v>
      </c>
      <c r="B72" s="185"/>
      <c r="C72" s="185"/>
      <c r="D72" s="185"/>
    </row>
    <row r="73" spans="1:8" hidden="1" x14ac:dyDescent="0.25">
      <c r="A73" s="184" t="s">
        <v>88</v>
      </c>
      <c r="B73" s="184"/>
      <c r="C73" s="184"/>
      <c r="D73" s="184"/>
    </row>
    <row r="74" spans="1:8" ht="14.45" hidden="1" customHeight="1" x14ac:dyDescent="0.25">
      <c r="A74" s="183" t="s">
        <v>89</v>
      </c>
      <c r="B74" s="183"/>
      <c r="C74" s="183"/>
      <c r="D74" s="183"/>
      <c r="E74" s="24"/>
      <c r="F74" s="24"/>
      <c r="G74" s="24"/>
      <c r="H74" s="24"/>
    </row>
    <row r="75" spans="1:8" hidden="1" x14ac:dyDescent="0.25">
      <c r="A75" s="183"/>
      <c r="B75" s="183"/>
      <c r="C75" s="183"/>
      <c r="D75" s="183"/>
    </row>
    <row r="76" spans="1:8" ht="14.45" hidden="1" customHeight="1" x14ac:dyDescent="0.25">
      <c r="A76" s="183" t="s">
        <v>90</v>
      </c>
      <c r="B76" s="183"/>
      <c r="C76" s="183"/>
      <c r="D76" s="183"/>
      <c r="E76" s="12"/>
      <c r="F76" s="12"/>
      <c r="G76" s="12"/>
      <c r="H76" s="12"/>
    </row>
    <row r="77" spans="1:8" ht="14.45" hidden="1" customHeight="1" x14ac:dyDescent="0.25">
      <c r="A77" s="183"/>
      <c r="B77" s="183"/>
      <c r="C77" s="183"/>
      <c r="D77" s="183"/>
      <c r="E77" s="12"/>
      <c r="F77" s="12"/>
      <c r="G77" s="12"/>
      <c r="H77" s="12"/>
    </row>
    <row r="78" spans="1:8" ht="14.45" hidden="1" customHeight="1" x14ac:dyDescent="0.25">
      <c r="A78" s="183" t="s">
        <v>91</v>
      </c>
      <c r="B78" s="183"/>
      <c r="C78" s="183"/>
      <c r="D78" s="183"/>
      <c r="E78" s="24"/>
      <c r="F78" s="24"/>
      <c r="G78" s="24"/>
      <c r="H78" s="24"/>
    </row>
    <row r="79" spans="1:8" ht="15.75" hidden="1" customHeight="1" x14ac:dyDescent="0.25">
      <c r="A79" s="208" t="s">
        <v>92</v>
      </c>
      <c r="B79" s="208"/>
      <c r="C79" s="208"/>
      <c r="D79" s="208"/>
      <c r="E79" s="12"/>
      <c r="F79" s="12"/>
      <c r="G79" s="12"/>
      <c r="H79" s="12"/>
    </row>
    <row r="80" spans="1:8" hidden="1" x14ac:dyDescent="0.25">
      <c r="A80" s="208"/>
      <c r="B80" s="208"/>
      <c r="C80" s="208"/>
      <c r="D80" s="208"/>
      <c r="E80" s="12"/>
      <c r="F80" s="12"/>
      <c r="G80" s="12"/>
      <c r="H80" s="12"/>
    </row>
    <row r="81" spans="1:8" s="52" customFormat="1" hidden="1" x14ac:dyDescent="0.25">
      <c r="A81" s="52" t="s">
        <v>132</v>
      </c>
      <c r="E81" s="12"/>
      <c r="F81" s="12"/>
      <c r="G81" s="12"/>
      <c r="H81" s="12"/>
    </row>
    <row r="82" spans="1:8" hidden="1" x14ac:dyDescent="0.25">
      <c r="A82" s="184" t="s">
        <v>93</v>
      </c>
      <c r="B82" s="184"/>
      <c r="C82" s="184"/>
      <c r="D82" s="184"/>
      <c r="E82" s="12"/>
      <c r="F82" s="12"/>
      <c r="G82" s="12"/>
      <c r="H82" s="12"/>
    </row>
    <row r="83" spans="1:8" hidden="1" x14ac:dyDescent="0.25">
      <c r="A83" s="184" t="s">
        <v>133</v>
      </c>
      <c r="B83" s="184"/>
      <c r="C83" s="184"/>
      <c r="D83" s="184"/>
      <c r="E83" s="12"/>
      <c r="F83" s="12"/>
      <c r="G83" s="12"/>
      <c r="H83" s="12"/>
    </row>
    <row r="84" spans="1:8" ht="30.95" hidden="1" customHeight="1" x14ac:dyDescent="0.25">
      <c r="A84" s="209" t="s">
        <v>134</v>
      </c>
      <c r="B84" s="209"/>
      <c r="C84" s="209"/>
      <c r="D84" s="209"/>
    </row>
    <row r="85" spans="1:8" ht="16.5" thickBot="1" x14ac:dyDescent="0.3">
      <c r="A85" s="25"/>
      <c r="B85" s="25"/>
      <c r="C85" s="25"/>
      <c r="D85" s="25"/>
    </row>
    <row r="86" spans="1:8" ht="16.5" thickBot="1" x14ac:dyDescent="0.3">
      <c r="A86" s="199" t="s">
        <v>50</v>
      </c>
      <c r="B86" s="199"/>
      <c r="C86" s="199"/>
      <c r="D86" s="199"/>
      <c r="F86" s="204" t="s">
        <v>207</v>
      </c>
      <c r="G86" s="205"/>
    </row>
    <row r="87" spans="1:8" x14ac:dyDescent="0.25">
      <c r="A87" s="9"/>
      <c r="B87" s="9"/>
      <c r="C87" s="9"/>
      <c r="D87" s="9"/>
      <c r="F87" s="53" t="s">
        <v>135</v>
      </c>
      <c r="G87" s="119">
        <f>CCT!D8</f>
        <v>0</v>
      </c>
    </row>
    <row r="88" spans="1:8" x14ac:dyDescent="0.25">
      <c r="A88" s="68" t="s">
        <v>51</v>
      </c>
      <c r="B88" s="68" t="s">
        <v>52</v>
      </c>
      <c r="C88" s="68" t="s">
        <v>1</v>
      </c>
      <c r="D88" s="68" t="s">
        <v>27</v>
      </c>
      <c r="F88" s="54" t="s">
        <v>136</v>
      </c>
      <c r="G88" s="114">
        <v>1</v>
      </c>
    </row>
    <row r="89" spans="1:8" x14ac:dyDescent="0.25">
      <c r="A89" s="70" t="s">
        <v>28</v>
      </c>
      <c r="B89" s="10" t="s">
        <v>147</v>
      </c>
      <c r="C89" s="85">
        <f>G102</f>
        <v>0</v>
      </c>
      <c r="D89" s="127" t="str">
        <f>G107</f>
        <v/>
      </c>
      <c r="F89" s="54" t="s">
        <v>137</v>
      </c>
      <c r="G89" s="117">
        <f>G87*G88</f>
        <v>0</v>
      </c>
    </row>
    <row r="90" spans="1:8" ht="16.5" thickBot="1" x14ac:dyDescent="0.3">
      <c r="A90" s="26" t="s">
        <v>29</v>
      </c>
      <c r="B90" s="11" t="s">
        <v>158</v>
      </c>
      <c r="C90" s="77">
        <f>G87</f>
        <v>0</v>
      </c>
      <c r="D90" s="56">
        <f>$G$91</f>
        <v>0</v>
      </c>
      <c r="F90" s="115" t="s">
        <v>157</v>
      </c>
      <c r="G90" s="118">
        <f>G89*20%</f>
        <v>0</v>
      </c>
    </row>
    <row r="91" spans="1:8" ht="16.5" thickBot="1" x14ac:dyDescent="0.3">
      <c r="A91" s="26" t="s">
        <v>30</v>
      </c>
      <c r="B91" s="11" t="s">
        <v>160</v>
      </c>
      <c r="C91" s="77">
        <f>CCT!D10</f>
        <v>0</v>
      </c>
      <c r="D91" s="56">
        <f>$C$91</f>
        <v>0</v>
      </c>
      <c r="F91" s="55" t="s">
        <v>138</v>
      </c>
      <c r="G91" s="116">
        <f>G89-G90</f>
        <v>0</v>
      </c>
    </row>
    <row r="92" spans="1:8" x14ac:dyDescent="0.25">
      <c r="A92" s="26" t="s">
        <v>46</v>
      </c>
      <c r="B92" s="11" t="s">
        <v>159</v>
      </c>
      <c r="C92" s="77">
        <f>CCT!D9</f>
        <v>0</v>
      </c>
      <c r="D92" s="56">
        <f>$C$92</f>
        <v>0</v>
      </c>
      <c r="F92" s="123"/>
      <c r="G92" s="123"/>
    </row>
    <row r="93" spans="1:8" x14ac:dyDescent="0.25">
      <c r="A93" s="26" t="s">
        <v>31</v>
      </c>
      <c r="B93" s="11" t="s">
        <v>148</v>
      </c>
      <c r="C93" s="66"/>
      <c r="D93" s="56">
        <v>0</v>
      </c>
      <c r="F93" s="207"/>
      <c r="G93" s="207"/>
    </row>
    <row r="94" spans="1:8" x14ac:dyDescent="0.25">
      <c r="A94" s="26" t="s">
        <v>32</v>
      </c>
      <c r="B94" s="11" t="s">
        <v>204</v>
      </c>
      <c r="C94" s="69"/>
      <c r="D94" s="57">
        <v>0</v>
      </c>
      <c r="F94" s="123"/>
      <c r="G94" s="121"/>
      <c r="H94" s="42"/>
    </row>
    <row r="95" spans="1:8" x14ac:dyDescent="0.25">
      <c r="A95" s="189" t="s">
        <v>2</v>
      </c>
      <c r="B95" s="189"/>
      <c r="C95" s="189"/>
      <c r="D95" s="83">
        <f>SUM(D89:D94)</f>
        <v>0</v>
      </c>
      <c r="F95" s="123"/>
      <c r="G95" s="124"/>
    </row>
    <row r="96" spans="1:8" hidden="1" x14ac:dyDescent="0.25">
      <c r="A96" s="185" t="s">
        <v>83</v>
      </c>
      <c r="B96" s="185"/>
      <c r="C96" s="185"/>
      <c r="D96" s="185"/>
      <c r="F96" s="123"/>
      <c r="G96" s="121"/>
    </row>
    <row r="97" spans="1:8" ht="15.75" hidden="1" customHeight="1" x14ac:dyDescent="0.25">
      <c r="A97" s="183" t="s">
        <v>94</v>
      </c>
      <c r="B97" s="183"/>
      <c r="C97" s="183"/>
      <c r="D97" s="183"/>
      <c r="F97" s="123"/>
      <c r="G97" s="121"/>
    </row>
    <row r="98" spans="1:8" ht="30" hidden="1" customHeight="1" x14ac:dyDescent="0.25">
      <c r="A98" s="183" t="s">
        <v>95</v>
      </c>
      <c r="B98" s="183"/>
      <c r="C98" s="183"/>
      <c r="D98" s="183"/>
      <c r="F98" s="125"/>
      <c r="G98" s="121"/>
    </row>
    <row r="99" spans="1:8" ht="18" hidden="1" customHeight="1" x14ac:dyDescent="0.25">
      <c r="A99" s="183" t="s">
        <v>206</v>
      </c>
      <c r="B99" s="183"/>
      <c r="C99" s="183"/>
      <c r="D99" s="183"/>
      <c r="E99" s="12"/>
      <c r="F99" s="126"/>
      <c r="G99" s="122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199" t="s">
        <v>53</v>
      </c>
      <c r="B101" s="199"/>
      <c r="C101" s="199"/>
      <c r="D101" s="199"/>
      <c r="F101" s="204" t="s">
        <v>208</v>
      </c>
      <c r="G101" s="205"/>
    </row>
    <row r="102" spans="1:8" x14ac:dyDescent="0.25">
      <c r="A102" s="9"/>
      <c r="B102" s="9"/>
      <c r="C102" s="9"/>
      <c r="D102" s="9"/>
      <c r="F102" s="53" t="s">
        <v>139</v>
      </c>
      <c r="G102" s="113">
        <f>VT!D8</f>
        <v>0</v>
      </c>
      <c r="H102" s="42" t="s">
        <v>162</v>
      </c>
    </row>
    <row r="103" spans="1:8" x14ac:dyDescent="0.25">
      <c r="A103" s="68">
        <v>2</v>
      </c>
      <c r="B103" s="68" t="s">
        <v>54</v>
      </c>
      <c r="C103" s="178" t="s">
        <v>27</v>
      </c>
      <c r="D103" s="178"/>
      <c r="F103" s="54" t="s">
        <v>205</v>
      </c>
      <c r="G103" s="114">
        <v>2</v>
      </c>
    </row>
    <row r="104" spans="1:8" x14ac:dyDescent="0.25">
      <c r="A104" s="70" t="s">
        <v>37</v>
      </c>
      <c r="B104" s="10" t="s">
        <v>38</v>
      </c>
      <c r="C104" s="206">
        <f>D54</f>
        <v>0</v>
      </c>
      <c r="D104" s="206"/>
      <c r="F104" s="54" t="s">
        <v>140</v>
      </c>
      <c r="G104" s="117">
        <v>22</v>
      </c>
    </row>
    <row r="105" spans="1:8" x14ac:dyDescent="0.25">
      <c r="A105" s="70" t="s">
        <v>43</v>
      </c>
      <c r="B105" s="10" t="s">
        <v>44</v>
      </c>
      <c r="C105" s="173">
        <f>D71</f>
        <v>0</v>
      </c>
      <c r="D105" s="173"/>
      <c r="F105" s="54" t="s">
        <v>141</v>
      </c>
      <c r="G105" s="117">
        <f>G102*G103*G104</f>
        <v>0</v>
      </c>
    </row>
    <row r="106" spans="1:8" ht="16.5" thickBot="1" x14ac:dyDescent="0.3">
      <c r="A106" s="70" t="s">
        <v>51</v>
      </c>
      <c r="B106" s="10" t="s">
        <v>52</v>
      </c>
      <c r="C106" s="173">
        <f>D95</f>
        <v>0</v>
      </c>
      <c r="D106" s="173"/>
      <c r="F106" s="76" t="s">
        <v>142</v>
      </c>
      <c r="G106" s="117">
        <f>D31*6%</f>
        <v>0</v>
      </c>
    </row>
    <row r="107" spans="1:8" ht="16.5" thickBot="1" x14ac:dyDescent="0.3">
      <c r="A107" s="174" t="s">
        <v>2</v>
      </c>
      <c r="B107" s="175"/>
      <c r="C107" s="190">
        <f>SUM(C104:C106)</f>
        <v>0</v>
      </c>
      <c r="D107" s="190"/>
      <c r="F107" s="55" t="s">
        <v>138</v>
      </c>
      <c r="G107" s="116" t="str">
        <f>IF(G102=0,"",G105-G106)</f>
        <v/>
      </c>
      <c r="H107" s="12"/>
    </row>
    <row r="108" spans="1:8" x14ac:dyDescent="0.25">
      <c r="A108" s="9"/>
      <c r="B108" s="9"/>
      <c r="C108" s="9"/>
      <c r="D108" s="9"/>
    </row>
    <row r="109" spans="1:8" x14ac:dyDescent="0.25">
      <c r="A109" s="9"/>
      <c r="B109" s="9"/>
      <c r="C109" s="9"/>
      <c r="D109" s="9"/>
    </row>
    <row r="110" spans="1:8" x14ac:dyDescent="0.25">
      <c r="A110" s="177" t="s">
        <v>12</v>
      </c>
      <c r="B110" s="177"/>
      <c r="C110" s="177"/>
      <c r="D110" s="177"/>
    </row>
    <row r="111" spans="1:8" x14ac:dyDescent="0.25">
      <c r="A111" s="4"/>
      <c r="B111" s="4"/>
      <c r="C111" s="4"/>
      <c r="D111" s="4"/>
    </row>
    <row r="112" spans="1:8" x14ac:dyDescent="0.25">
      <c r="A112" s="202" t="s">
        <v>109</v>
      </c>
      <c r="B112" s="202"/>
      <c r="C112" s="27">
        <f>D38+C107-SUM(D63:D69)</f>
        <v>0</v>
      </c>
      <c r="D112" s="12"/>
      <c r="F112" s="28"/>
    </row>
    <row r="113" spans="1:9" x14ac:dyDescent="0.25">
      <c r="A113" s="203" t="s">
        <v>110</v>
      </c>
      <c r="B113" s="203"/>
      <c r="C113" s="27">
        <f>D38+C107</f>
        <v>0</v>
      </c>
      <c r="D113" s="12"/>
      <c r="F113" s="22"/>
    </row>
    <row r="114" spans="1:9" x14ac:dyDescent="0.25">
      <c r="A114" s="68">
        <v>3</v>
      </c>
      <c r="B114" s="68" t="s">
        <v>55</v>
      </c>
      <c r="C114" s="68" t="s">
        <v>56</v>
      </c>
      <c r="D114" s="68" t="s">
        <v>27</v>
      </c>
    </row>
    <row r="115" spans="1:9" x14ac:dyDescent="0.25">
      <c r="A115" s="70" t="s">
        <v>28</v>
      </c>
      <c r="B115" s="103" t="s">
        <v>57</v>
      </c>
      <c r="C115" s="75">
        <f>(1/12)*5%</f>
        <v>4.1666666666666666E-3</v>
      </c>
      <c r="D115" s="57">
        <f>C112*C115</f>
        <v>0</v>
      </c>
      <c r="F115" s="22"/>
    </row>
    <row r="116" spans="1:9" x14ac:dyDescent="0.25">
      <c r="A116" s="70" t="s">
        <v>29</v>
      </c>
      <c r="B116" s="29" t="s">
        <v>58</v>
      </c>
      <c r="C116" s="30">
        <v>0.08</v>
      </c>
      <c r="D116" s="14">
        <f>D115*$C$116</f>
        <v>0</v>
      </c>
      <c r="I116" s="31"/>
    </row>
    <row r="117" spans="1:9" x14ac:dyDescent="0.25">
      <c r="A117" s="70" t="s">
        <v>30</v>
      </c>
      <c r="B117" s="29" t="s">
        <v>167</v>
      </c>
      <c r="C117" s="30">
        <v>0.02</v>
      </c>
      <c r="D117" s="14">
        <f>C117*D115</f>
        <v>0</v>
      </c>
      <c r="E117" s="22"/>
      <c r="F117" s="31"/>
    </row>
    <row r="118" spans="1:9" x14ac:dyDescent="0.25">
      <c r="A118" s="70" t="s">
        <v>46</v>
      </c>
      <c r="B118" s="29" t="s">
        <v>59</v>
      </c>
      <c r="C118" s="75">
        <f>7/30/12</f>
        <v>1.9444444444444445E-2</v>
      </c>
      <c r="D118" s="14">
        <f>C113*C118</f>
        <v>0</v>
      </c>
      <c r="F118" s="22"/>
    </row>
    <row r="119" spans="1:9" x14ac:dyDescent="0.25">
      <c r="A119" s="70" t="s">
        <v>31</v>
      </c>
      <c r="B119" s="29" t="s">
        <v>169</v>
      </c>
      <c r="C119" s="58">
        <f>$C$71</f>
        <v>0.36800000000000005</v>
      </c>
      <c r="D119" s="14">
        <f>D118*C119</f>
        <v>0</v>
      </c>
    </row>
    <row r="120" spans="1:9" x14ac:dyDescent="0.25">
      <c r="A120" s="70" t="s">
        <v>32</v>
      </c>
      <c r="B120" s="29" t="s">
        <v>144</v>
      </c>
      <c r="C120" s="30">
        <v>0.02</v>
      </c>
      <c r="D120" s="14">
        <f>D118*$C$120</f>
        <v>0</v>
      </c>
    </row>
    <row r="121" spans="1:9" x14ac:dyDescent="0.25">
      <c r="A121" s="189" t="s">
        <v>2</v>
      </c>
      <c r="B121" s="189"/>
      <c r="C121" s="30"/>
      <c r="D121" s="49">
        <f>SUM(D115:D120)</f>
        <v>0</v>
      </c>
      <c r="F121" s="12"/>
      <c r="G121" s="12"/>
    </row>
    <row r="122" spans="1:9" hidden="1" x14ac:dyDescent="0.25">
      <c r="A122" s="185" t="s">
        <v>83</v>
      </c>
      <c r="B122" s="185"/>
      <c r="C122" s="185"/>
      <c r="D122" s="185"/>
      <c r="F122" s="12"/>
      <c r="G122" s="12"/>
    </row>
    <row r="123" spans="1:9" ht="31.5" hidden="1" customHeight="1" x14ac:dyDescent="0.25">
      <c r="A123" s="183" t="s">
        <v>96</v>
      </c>
      <c r="B123" s="183"/>
      <c r="C123" s="183"/>
      <c r="D123" s="183"/>
      <c r="F123" s="12"/>
      <c r="G123" s="12"/>
    </row>
    <row r="124" spans="1:9" ht="28.5" hidden="1" customHeight="1" x14ac:dyDescent="0.25">
      <c r="A124" s="183" t="s">
        <v>97</v>
      </c>
      <c r="B124" s="183"/>
      <c r="C124" s="183"/>
      <c r="D124" s="183"/>
      <c r="E124" s="12"/>
      <c r="H124" s="12"/>
    </row>
    <row r="125" spans="1:9" ht="31.5" hidden="1" customHeight="1" x14ac:dyDescent="0.25">
      <c r="A125" s="183" t="s">
        <v>143</v>
      </c>
      <c r="B125" s="183"/>
      <c r="C125" s="183"/>
      <c r="D125" s="18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177" t="s">
        <v>60</v>
      </c>
      <c r="B127" s="177"/>
      <c r="C127" s="177"/>
      <c r="D127" s="177"/>
    </row>
    <row r="128" spans="1:9" ht="14.45" hidden="1" customHeight="1" x14ac:dyDescent="0.25">
      <c r="A128" s="185" t="s">
        <v>83</v>
      </c>
      <c r="B128" s="185"/>
      <c r="C128" s="185"/>
      <c r="D128" s="185"/>
    </row>
    <row r="129" spans="1:10" ht="39.75" hidden="1" customHeight="1" x14ac:dyDescent="0.25">
      <c r="A129" s="198" t="s">
        <v>98</v>
      </c>
      <c r="B129" s="198"/>
      <c r="C129" s="198"/>
      <c r="D129" s="198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199" t="s">
        <v>61</v>
      </c>
      <c r="B131" s="199"/>
      <c r="C131" s="199"/>
      <c r="D131" s="199"/>
    </row>
    <row r="132" spans="1:10" x14ac:dyDescent="0.25">
      <c r="A132" s="4"/>
      <c r="B132" s="4"/>
      <c r="C132" s="4"/>
      <c r="D132" s="4"/>
    </row>
    <row r="133" spans="1:10" x14ac:dyDescent="0.25">
      <c r="A133" s="200" t="s">
        <v>111</v>
      </c>
      <c r="B133" s="200"/>
      <c r="C133" s="17">
        <f>D38+C107+D121</f>
        <v>0</v>
      </c>
      <c r="D133" s="9"/>
    </row>
    <row r="134" spans="1:10" x14ac:dyDescent="0.25">
      <c r="A134" s="68" t="s">
        <v>62</v>
      </c>
      <c r="B134" s="68" t="s">
        <v>63</v>
      </c>
      <c r="C134" s="68" t="s">
        <v>116</v>
      </c>
      <c r="D134" s="68" t="s">
        <v>27</v>
      </c>
    </row>
    <row r="135" spans="1:10" x14ac:dyDescent="0.25">
      <c r="A135" s="41" t="s">
        <v>28</v>
      </c>
      <c r="B135" s="104" t="s">
        <v>189</v>
      </c>
      <c r="C135" s="75">
        <f>(1+1/3)/12/12</f>
        <v>9.2592592592592587E-3</v>
      </c>
      <c r="D135" s="105">
        <f>$C$133*C135</f>
        <v>0</v>
      </c>
    </row>
    <row r="136" spans="1:10" x14ac:dyDescent="0.25">
      <c r="A136" s="41" t="s">
        <v>29</v>
      </c>
      <c r="B136" s="104" t="s">
        <v>190</v>
      </c>
      <c r="C136" s="75">
        <f>((2/30/12))</f>
        <v>5.5555555555555558E-3</v>
      </c>
      <c r="D136" s="105">
        <f t="shared" ref="D136" si="1">$C$133*C136</f>
        <v>0</v>
      </c>
    </row>
    <row r="137" spans="1:10" x14ac:dyDescent="0.25">
      <c r="A137" s="41" t="s">
        <v>30</v>
      </c>
      <c r="B137" s="104" t="s">
        <v>192</v>
      </c>
      <c r="C137" s="75">
        <v>3.3300000000000001E-3</v>
      </c>
      <c r="D137" s="105">
        <f>$C$133*C137</f>
        <v>0</v>
      </c>
    </row>
    <row r="138" spans="1:10" x14ac:dyDescent="0.25">
      <c r="A138" s="41" t="s">
        <v>46</v>
      </c>
      <c r="B138" s="104" t="s">
        <v>191</v>
      </c>
      <c r="C138" s="75">
        <f>(5/30/12)*0.02</f>
        <v>2.7777777777777778E-4</v>
      </c>
      <c r="D138" s="105">
        <f>$C$133*C138</f>
        <v>0</v>
      </c>
    </row>
    <row r="139" spans="1:10" x14ac:dyDescent="0.25">
      <c r="A139" s="41" t="s">
        <v>31</v>
      </c>
      <c r="B139" s="104" t="s">
        <v>193</v>
      </c>
      <c r="C139" s="75">
        <f>(4/12)/12*0.02*100/100</f>
        <v>5.5555555555555556E-4</v>
      </c>
      <c r="D139" s="105">
        <f>$C$133*C139</f>
        <v>0</v>
      </c>
    </row>
    <row r="140" spans="1:10" x14ac:dyDescent="0.25">
      <c r="A140" s="41" t="s">
        <v>32</v>
      </c>
      <c r="B140" s="104" t="s">
        <v>194</v>
      </c>
      <c r="C140" s="75">
        <f>(5/30)/12</f>
        <v>1.3888888888888888E-2</v>
      </c>
      <c r="D140" s="105">
        <f>$C$133*C140</f>
        <v>0</v>
      </c>
    </row>
    <row r="141" spans="1:10" x14ac:dyDescent="0.25">
      <c r="A141" s="174" t="s">
        <v>80</v>
      </c>
      <c r="B141" s="201"/>
      <c r="C141" s="175"/>
      <c r="D141" s="49">
        <f>SUM(D135:D140)</f>
        <v>0</v>
      </c>
      <c r="F141" s="32"/>
      <c r="G141" s="32"/>
    </row>
    <row r="142" spans="1:10" hidden="1" x14ac:dyDescent="0.25">
      <c r="A142" s="185" t="s">
        <v>83</v>
      </c>
      <c r="B142" s="185"/>
      <c r="C142" s="185"/>
      <c r="D142" s="185"/>
      <c r="F142" s="32"/>
      <c r="G142" s="32"/>
    </row>
    <row r="143" spans="1:10" ht="15.75" hidden="1" customHeight="1" x14ac:dyDescent="0.25">
      <c r="A143" s="183" t="s">
        <v>118</v>
      </c>
      <c r="B143" s="183"/>
      <c r="C143" s="183"/>
      <c r="D143" s="183"/>
      <c r="F143" s="33"/>
      <c r="G143" s="33"/>
    </row>
    <row r="144" spans="1:10" ht="63.75" hidden="1" customHeight="1" x14ac:dyDescent="0.25">
      <c r="A144" s="183" t="s">
        <v>119</v>
      </c>
      <c r="B144" s="183"/>
      <c r="C144" s="183"/>
      <c r="D144" s="183"/>
      <c r="E144" s="32"/>
      <c r="F144" s="32"/>
      <c r="G144" s="32"/>
      <c r="H144" s="32"/>
      <c r="I144" s="32"/>
      <c r="J144" s="32"/>
    </row>
    <row r="145" spans="1:10" ht="30" hidden="1" customHeight="1" x14ac:dyDescent="0.25">
      <c r="A145" s="183" t="s">
        <v>120</v>
      </c>
      <c r="B145" s="183"/>
      <c r="C145" s="183"/>
      <c r="D145" s="183"/>
      <c r="E145" s="33"/>
      <c r="F145" s="33"/>
      <c r="G145" s="33"/>
      <c r="H145" s="33"/>
      <c r="I145" s="33"/>
      <c r="J145" s="33"/>
    </row>
    <row r="146" spans="1:10" ht="33.75" hidden="1" customHeight="1" x14ac:dyDescent="0.25">
      <c r="A146" s="183" t="s">
        <v>121</v>
      </c>
      <c r="B146" s="183"/>
      <c r="C146" s="183"/>
      <c r="D146" s="183"/>
      <c r="E146" s="33"/>
      <c r="F146" s="33"/>
      <c r="G146" s="33"/>
      <c r="H146" s="33"/>
      <c r="I146" s="33"/>
      <c r="J146" s="33"/>
    </row>
    <row r="147" spans="1:10" ht="30.6" hidden="1" customHeight="1" x14ac:dyDescent="0.25">
      <c r="A147" s="183" t="s">
        <v>99</v>
      </c>
      <c r="B147" s="183"/>
      <c r="C147" s="183"/>
      <c r="D147" s="183"/>
      <c r="E147" s="33"/>
      <c r="H147" s="33"/>
      <c r="I147" s="33"/>
      <c r="J147" s="33"/>
    </row>
    <row r="148" spans="1:10" x14ac:dyDescent="0.25">
      <c r="A148" s="51"/>
      <c r="B148" s="51"/>
      <c r="C148" s="51"/>
      <c r="D148" s="51"/>
    </row>
    <row r="149" spans="1:10" x14ac:dyDescent="0.25">
      <c r="A149" s="197" t="s">
        <v>101</v>
      </c>
      <c r="B149" s="197"/>
      <c r="C149" s="197"/>
      <c r="D149" s="197"/>
    </row>
    <row r="150" spans="1:10" x14ac:dyDescent="0.25">
      <c r="A150" s="191" t="s">
        <v>105</v>
      </c>
      <c r="B150" s="191"/>
      <c r="C150" s="84">
        <f>D38+C107+D121</f>
        <v>0</v>
      </c>
      <c r="D150" s="63"/>
    </row>
    <row r="151" spans="1:10" x14ac:dyDescent="0.25">
      <c r="A151" s="34" t="s">
        <v>102</v>
      </c>
      <c r="B151" s="34" t="s">
        <v>103</v>
      </c>
      <c r="C151" s="192" t="s">
        <v>27</v>
      </c>
      <c r="D151" s="193"/>
    </row>
    <row r="152" spans="1:10" x14ac:dyDescent="0.25">
      <c r="A152" s="35" t="s">
        <v>28</v>
      </c>
      <c r="B152" s="48" t="s">
        <v>104</v>
      </c>
      <c r="C152" s="173"/>
      <c r="D152" s="173"/>
      <c r="E152" s="42" t="s">
        <v>161</v>
      </c>
      <c r="F152" s="42"/>
    </row>
    <row r="153" spans="1:10" x14ac:dyDescent="0.25">
      <c r="A153" s="194" t="s">
        <v>2</v>
      </c>
      <c r="B153" s="195"/>
      <c r="C153" s="190">
        <f>C152</f>
        <v>0</v>
      </c>
      <c r="D153" s="190"/>
    </row>
    <row r="154" spans="1:10" x14ac:dyDescent="0.25">
      <c r="A154" s="9"/>
      <c r="B154" s="9"/>
      <c r="C154" s="9"/>
      <c r="D154" s="9"/>
    </row>
    <row r="155" spans="1:10" x14ac:dyDescent="0.25">
      <c r="A155" s="196" t="s">
        <v>64</v>
      </c>
      <c r="B155" s="196"/>
      <c r="C155" s="196"/>
      <c r="D155" s="196"/>
    </row>
    <row r="156" spans="1:10" x14ac:dyDescent="0.25">
      <c r="A156" s="13"/>
      <c r="B156" s="9"/>
      <c r="C156" s="9"/>
      <c r="D156" s="9"/>
    </row>
    <row r="157" spans="1:10" x14ac:dyDescent="0.25">
      <c r="A157" s="68">
        <v>4</v>
      </c>
      <c r="B157" s="68" t="s">
        <v>65</v>
      </c>
      <c r="C157" s="178" t="s">
        <v>27</v>
      </c>
      <c r="D157" s="178"/>
    </row>
    <row r="158" spans="1:10" x14ac:dyDescent="0.25">
      <c r="A158" s="70" t="s">
        <v>62</v>
      </c>
      <c r="B158" s="10" t="s">
        <v>66</v>
      </c>
      <c r="C158" s="173">
        <f>D141</f>
        <v>0</v>
      </c>
      <c r="D158" s="173"/>
    </row>
    <row r="159" spans="1:10" x14ac:dyDescent="0.25">
      <c r="A159" s="70" t="s">
        <v>102</v>
      </c>
      <c r="B159" s="10" t="s">
        <v>106</v>
      </c>
      <c r="C159" s="173">
        <f>C153</f>
        <v>0</v>
      </c>
      <c r="D159" s="173"/>
    </row>
    <row r="160" spans="1:10" x14ac:dyDescent="0.25">
      <c r="A160" s="189" t="s">
        <v>2</v>
      </c>
      <c r="B160" s="189"/>
      <c r="C160" s="190">
        <f>SUM(C158:D159)</f>
        <v>0</v>
      </c>
      <c r="D160" s="190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177" t="s">
        <v>13</v>
      </c>
      <c r="B163" s="177"/>
      <c r="C163" s="177"/>
      <c r="D163" s="177"/>
    </row>
    <row r="164" spans="1:10" x14ac:dyDescent="0.25">
      <c r="A164" s="9"/>
      <c r="B164" s="9"/>
      <c r="C164" s="9"/>
      <c r="D164" s="9"/>
    </row>
    <row r="165" spans="1:10" x14ac:dyDescent="0.25">
      <c r="A165" s="68">
        <v>5</v>
      </c>
      <c r="B165" s="68" t="s">
        <v>10</v>
      </c>
      <c r="C165" s="178" t="s">
        <v>27</v>
      </c>
      <c r="D165" s="178"/>
    </row>
    <row r="166" spans="1:10" x14ac:dyDescent="0.25">
      <c r="A166" s="26" t="s">
        <v>28</v>
      </c>
      <c r="B166" s="11" t="s">
        <v>67</v>
      </c>
      <c r="C166" s="186">
        <f>Uniforme!G10</f>
        <v>0</v>
      </c>
      <c r="D166" s="186"/>
    </row>
    <row r="167" spans="1:10" x14ac:dyDescent="0.25">
      <c r="A167" s="26" t="s">
        <v>29</v>
      </c>
      <c r="B167" s="11" t="s">
        <v>166</v>
      </c>
      <c r="C167" s="186">
        <f>Equipamentos!J10</f>
        <v>0</v>
      </c>
      <c r="D167" s="186"/>
    </row>
    <row r="168" spans="1:10" x14ac:dyDescent="0.25">
      <c r="A168" s="59" t="s">
        <v>30</v>
      </c>
      <c r="B168" s="36" t="s">
        <v>210</v>
      </c>
      <c r="C168" s="187">
        <v>0</v>
      </c>
      <c r="D168" s="187"/>
    </row>
    <row r="169" spans="1:10" x14ac:dyDescent="0.25">
      <c r="A169" s="61" t="s">
        <v>46</v>
      </c>
      <c r="B169" s="60" t="s">
        <v>209</v>
      </c>
      <c r="C169" s="187">
        <v>0</v>
      </c>
      <c r="D169" s="187"/>
    </row>
    <row r="170" spans="1:10" x14ac:dyDescent="0.25">
      <c r="A170" s="174" t="s">
        <v>49</v>
      </c>
      <c r="B170" s="175"/>
      <c r="C170" s="188">
        <f>SUM(C166:C169)</f>
        <v>0</v>
      </c>
      <c r="D170" s="188"/>
    </row>
    <row r="171" spans="1:10" hidden="1" x14ac:dyDescent="0.25">
      <c r="A171" s="185" t="s">
        <v>83</v>
      </c>
      <c r="B171" s="185"/>
      <c r="C171" s="185"/>
      <c r="D171" s="185"/>
      <c r="F171" s="32"/>
      <c r="G171" s="32"/>
    </row>
    <row r="172" spans="1:10" ht="44.25" hidden="1" customHeight="1" x14ac:dyDescent="0.25">
      <c r="A172" s="183" t="s">
        <v>100</v>
      </c>
      <c r="B172" s="183"/>
      <c r="C172" s="183"/>
      <c r="D172" s="183"/>
      <c r="F172" s="37"/>
      <c r="G172" s="37"/>
    </row>
    <row r="173" spans="1:10" ht="22.5" hidden="1" customHeight="1" x14ac:dyDescent="0.25">
      <c r="A173" s="183" t="s">
        <v>145</v>
      </c>
      <c r="B173" s="183"/>
      <c r="C173" s="183"/>
      <c r="D173" s="183"/>
      <c r="F173" s="32"/>
      <c r="G173" s="32"/>
    </row>
    <row r="174" spans="1:10" ht="33" hidden="1" customHeight="1" x14ac:dyDescent="0.25">
      <c r="A174" s="183" t="s">
        <v>146</v>
      </c>
      <c r="B174" s="183"/>
      <c r="C174" s="183"/>
      <c r="D174" s="183"/>
      <c r="E174" s="32"/>
      <c r="H174" s="32"/>
      <c r="I174" s="32"/>
      <c r="J174" s="32"/>
    </row>
    <row r="175" spans="1:10" ht="31.5" customHeight="1" x14ac:dyDescent="0.25">
      <c r="A175" s="9"/>
      <c r="B175" s="9"/>
      <c r="C175" s="9"/>
      <c r="D175" s="9"/>
      <c r="E175" s="32"/>
      <c r="H175" s="32"/>
      <c r="I175" s="32"/>
      <c r="J175" s="32"/>
    </row>
    <row r="176" spans="1:10" x14ac:dyDescent="0.25">
      <c r="A176" s="177" t="s">
        <v>14</v>
      </c>
      <c r="B176" s="177"/>
      <c r="C176" s="177"/>
      <c r="D176" s="177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179" t="s">
        <v>112</v>
      </c>
      <c r="C178" s="179"/>
      <c r="D178" s="17">
        <f>D38+C107+D121+C160+C170</f>
        <v>0</v>
      </c>
    </row>
    <row r="179" spans="1:7" x14ac:dyDescent="0.25">
      <c r="A179" s="4"/>
      <c r="B179" s="179" t="s">
        <v>113</v>
      </c>
      <c r="C179" s="179"/>
      <c r="D179" s="17">
        <f>D178+D182</f>
        <v>0</v>
      </c>
    </row>
    <row r="180" spans="1:7" x14ac:dyDescent="0.25">
      <c r="A180" s="4"/>
      <c r="B180" s="179" t="s">
        <v>114</v>
      </c>
      <c r="C180" s="179"/>
      <c r="D180" s="17">
        <f>(D179+D183)/(1-C184)</f>
        <v>0</v>
      </c>
    </row>
    <row r="181" spans="1:7" x14ac:dyDescent="0.25">
      <c r="A181" s="68">
        <v>6</v>
      </c>
      <c r="B181" s="68" t="s">
        <v>11</v>
      </c>
      <c r="C181" s="68" t="s">
        <v>39</v>
      </c>
      <c r="D181" s="68" t="s">
        <v>27</v>
      </c>
    </row>
    <row r="182" spans="1:7" ht="14.45" customHeight="1" x14ac:dyDescent="0.25">
      <c r="A182" s="70" t="s">
        <v>28</v>
      </c>
      <c r="B182" s="11" t="s">
        <v>8</v>
      </c>
      <c r="C182" s="120"/>
      <c r="D182" s="38">
        <f>D178*C182</f>
        <v>0</v>
      </c>
    </row>
    <row r="183" spans="1:7" x14ac:dyDescent="0.25">
      <c r="A183" s="70" t="s">
        <v>29</v>
      </c>
      <c r="B183" s="11" t="s">
        <v>79</v>
      </c>
      <c r="C183" s="120"/>
      <c r="D183" s="38">
        <f>D179*C183</f>
        <v>0</v>
      </c>
    </row>
    <row r="184" spans="1:7" x14ac:dyDescent="0.25">
      <c r="A184" s="70" t="s">
        <v>30</v>
      </c>
      <c r="B184" s="10" t="s">
        <v>9</v>
      </c>
      <c r="C184" s="30">
        <f>SUM(C185:C189)</f>
        <v>0</v>
      </c>
      <c r="D184" s="38"/>
    </row>
    <row r="185" spans="1:7" x14ac:dyDescent="0.25">
      <c r="A185" s="70"/>
      <c r="B185" s="10" t="s">
        <v>68</v>
      </c>
      <c r="C185" s="30"/>
      <c r="D185" s="38">
        <f>D180*C185</f>
        <v>0</v>
      </c>
    </row>
    <row r="186" spans="1:7" x14ac:dyDescent="0.25">
      <c r="A186" s="70"/>
      <c r="B186" s="10" t="s">
        <v>69</v>
      </c>
      <c r="C186" s="30"/>
      <c r="D186" s="38">
        <f>D180*C186</f>
        <v>0</v>
      </c>
    </row>
    <row r="187" spans="1:7" x14ac:dyDescent="0.25">
      <c r="A187" s="70"/>
      <c r="B187" s="10" t="s">
        <v>70</v>
      </c>
      <c r="C187" s="30"/>
      <c r="D187" s="38">
        <f>D180*C187</f>
        <v>0</v>
      </c>
    </row>
    <row r="188" spans="1:7" x14ac:dyDescent="0.25">
      <c r="A188" s="70"/>
      <c r="B188" s="10" t="s">
        <v>71</v>
      </c>
      <c r="C188" s="58"/>
      <c r="D188" s="38">
        <f>D180*C188</f>
        <v>0</v>
      </c>
    </row>
    <row r="189" spans="1:7" x14ac:dyDescent="0.25">
      <c r="A189" s="70"/>
      <c r="B189" s="10" t="s">
        <v>150</v>
      </c>
      <c r="C189" s="58"/>
      <c r="D189" s="38"/>
    </row>
    <row r="190" spans="1:7" ht="19.5" customHeight="1" x14ac:dyDescent="0.25">
      <c r="A190" s="180" t="s">
        <v>7</v>
      </c>
      <c r="B190" s="180"/>
      <c r="C190" s="30"/>
      <c r="D190" s="50">
        <f>SUM(D182:D189)</f>
        <v>0</v>
      </c>
      <c r="F190" s="33"/>
      <c r="G190" s="33"/>
    </row>
    <row r="191" spans="1:7" hidden="1" x14ac:dyDescent="0.25">
      <c r="A191" s="181" t="s">
        <v>83</v>
      </c>
      <c r="B191" s="182"/>
      <c r="C191" s="182"/>
      <c r="D191" s="182"/>
      <c r="F191" s="12"/>
      <c r="G191" s="12"/>
    </row>
    <row r="192" spans="1:7" hidden="1" x14ac:dyDescent="0.25">
      <c r="A192" s="183" t="s">
        <v>153</v>
      </c>
      <c r="B192" s="183"/>
      <c r="C192" s="183"/>
      <c r="D192" s="183"/>
      <c r="F192" s="12"/>
      <c r="G192" s="12"/>
    </row>
    <row r="193" spans="1:10" hidden="1" x14ac:dyDescent="0.25">
      <c r="A193" s="184" t="s">
        <v>122</v>
      </c>
      <c r="B193" s="184"/>
      <c r="C193" s="184"/>
      <c r="D193" s="184"/>
      <c r="E193" s="33"/>
      <c r="H193" s="33"/>
      <c r="I193" s="33"/>
      <c r="J193" s="33"/>
    </row>
    <row r="194" spans="1:10" x14ac:dyDescent="0.25">
      <c r="A194" s="67"/>
      <c r="B194" s="67"/>
      <c r="C194" s="67"/>
      <c r="D194" s="67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177" t="s">
        <v>72</v>
      </c>
      <c r="B196" s="177"/>
      <c r="C196" s="177"/>
      <c r="D196" s="177"/>
    </row>
    <row r="197" spans="1:10" x14ac:dyDescent="0.25">
      <c r="A197" s="9"/>
      <c r="B197" s="9"/>
      <c r="C197" s="9"/>
      <c r="D197" s="9"/>
    </row>
    <row r="198" spans="1:10" x14ac:dyDescent="0.25">
      <c r="A198" s="68"/>
      <c r="B198" s="68" t="s">
        <v>73</v>
      </c>
      <c r="C198" s="178" t="s">
        <v>27</v>
      </c>
      <c r="D198" s="178"/>
    </row>
    <row r="199" spans="1:10" x14ac:dyDescent="0.25">
      <c r="A199" s="64" t="s">
        <v>28</v>
      </c>
      <c r="B199" s="10" t="s">
        <v>25</v>
      </c>
      <c r="C199" s="173">
        <f>D38</f>
        <v>0</v>
      </c>
      <c r="D199" s="173"/>
    </row>
    <row r="200" spans="1:10" x14ac:dyDescent="0.25">
      <c r="A200" s="64" t="s">
        <v>29</v>
      </c>
      <c r="B200" s="10" t="s">
        <v>35</v>
      </c>
      <c r="C200" s="173">
        <f>C107</f>
        <v>0</v>
      </c>
      <c r="D200" s="173"/>
    </row>
    <row r="201" spans="1:10" x14ac:dyDescent="0.25">
      <c r="A201" s="64" t="s">
        <v>30</v>
      </c>
      <c r="B201" s="10" t="s">
        <v>12</v>
      </c>
      <c r="C201" s="173">
        <f>D121</f>
        <v>0</v>
      </c>
      <c r="D201" s="173"/>
    </row>
    <row r="202" spans="1:10" x14ac:dyDescent="0.25">
      <c r="A202" s="64" t="s">
        <v>46</v>
      </c>
      <c r="B202" s="10" t="s">
        <v>60</v>
      </c>
      <c r="C202" s="173">
        <f>C160</f>
        <v>0</v>
      </c>
      <c r="D202" s="173"/>
    </row>
    <row r="203" spans="1:10" x14ac:dyDescent="0.25">
      <c r="A203" s="64" t="s">
        <v>31</v>
      </c>
      <c r="B203" s="10" t="s">
        <v>13</v>
      </c>
      <c r="C203" s="173">
        <f>C170</f>
        <v>0</v>
      </c>
      <c r="D203" s="173"/>
    </row>
    <row r="204" spans="1:10" ht="14.45" customHeight="1" x14ac:dyDescent="0.25">
      <c r="A204" s="174" t="s">
        <v>74</v>
      </c>
      <c r="B204" s="175"/>
      <c r="C204" s="176">
        <f>SUM(C199:C203)</f>
        <v>0</v>
      </c>
      <c r="D204" s="176"/>
    </row>
    <row r="205" spans="1:10" x14ac:dyDescent="0.25">
      <c r="A205" s="64" t="s">
        <v>32</v>
      </c>
      <c r="B205" s="10" t="s">
        <v>75</v>
      </c>
      <c r="C205" s="173">
        <f>D190</f>
        <v>0</v>
      </c>
      <c r="D205" s="173"/>
    </row>
    <row r="206" spans="1:10" ht="14.45" customHeight="1" x14ac:dyDescent="0.25">
      <c r="A206" s="174" t="s">
        <v>76</v>
      </c>
      <c r="B206" s="175"/>
      <c r="C206" s="176">
        <f>C204+C205</f>
        <v>0</v>
      </c>
      <c r="D206" s="176"/>
    </row>
  </sheetData>
  <mergeCells count="133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4" right="0.511811024" top="0.78740157499999996" bottom="0.78740157499999996" header="0.31496062000000002" footer="0.31496062000000002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7D250-754A-4365-BAA2-D8D7E7C11423}">
  <sheetPr>
    <pageSetUpPr fitToPage="1"/>
  </sheetPr>
  <dimension ref="B1:E11"/>
  <sheetViews>
    <sheetView zoomScaleNormal="100" zoomScaleSheetLayoutView="100" workbookViewId="0">
      <selection activeCell="D20" sqref="D20"/>
    </sheetView>
  </sheetViews>
  <sheetFormatPr defaultColWidth="8.7109375" defaultRowHeight="15" x14ac:dyDescent="0.25"/>
  <cols>
    <col min="1" max="1" width="8.7109375" style="39"/>
    <col min="2" max="2" width="7.5703125" style="39" customWidth="1"/>
    <col min="3" max="3" width="23.42578125" style="39" customWidth="1"/>
    <col min="4" max="4" width="15.140625" style="39" customWidth="1"/>
    <col min="5" max="16384" width="8.7109375" style="39"/>
  </cols>
  <sheetData>
    <row r="1" spans="2:5" ht="15.75" x14ac:dyDescent="0.25">
      <c r="B1" s="106"/>
    </row>
    <row r="2" spans="2:5" ht="33" customHeight="1" x14ac:dyDescent="0.25">
      <c r="B2" s="157" t="s">
        <v>227</v>
      </c>
      <c r="C2" s="157"/>
      <c r="D2" s="157"/>
    </row>
    <row r="3" spans="2:5" ht="31.5" x14ac:dyDescent="0.25">
      <c r="B3" s="80" t="s">
        <v>81</v>
      </c>
      <c r="C3" s="80" t="s">
        <v>228</v>
      </c>
      <c r="D3" s="80" t="s">
        <v>229</v>
      </c>
    </row>
    <row r="4" spans="2:5" x14ac:dyDescent="0.25">
      <c r="B4" s="47">
        <v>1</v>
      </c>
      <c r="C4" s="47" t="s">
        <v>178</v>
      </c>
      <c r="D4" s="143"/>
    </row>
    <row r="5" spans="2:5" x14ac:dyDescent="0.25">
      <c r="B5" s="47">
        <v>2</v>
      </c>
      <c r="C5" s="47" t="s">
        <v>182</v>
      </c>
      <c r="D5" s="143"/>
    </row>
    <row r="6" spans="2:5" x14ac:dyDescent="0.25">
      <c r="B6" s="47">
        <v>3</v>
      </c>
      <c r="C6" s="47" t="s">
        <v>183</v>
      </c>
      <c r="D6" s="143"/>
    </row>
    <row r="7" spans="2:5" x14ac:dyDescent="0.25">
      <c r="B7" s="47">
        <v>4</v>
      </c>
      <c r="C7" s="47" t="s">
        <v>185</v>
      </c>
      <c r="D7" s="143"/>
    </row>
    <row r="8" spans="2:5" x14ac:dyDescent="0.25">
      <c r="B8" s="47">
        <v>5</v>
      </c>
      <c r="C8" s="47" t="s">
        <v>186</v>
      </c>
      <c r="D8" s="143"/>
    </row>
    <row r="9" spans="2:5" x14ac:dyDescent="0.25">
      <c r="B9" s="47">
        <v>6</v>
      </c>
      <c r="C9" s="47" t="s">
        <v>187</v>
      </c>
      <c r="D9" s="143"/>
    </row>
    <row r="11" spans="2:5" x14ac:dyDescent="0.25">
      <c r="B11" s="144"/>
    </row>
  </sheetData>
  <mergeCells count="1">
    <mergeCell ref="B2:D2"/>
  </mergeCells>
  <printOptions horizontalCentered="1"/>
  <pageMargins left="0.31496062992125984" right="0.31496062992125984" top="0.78740157480314965" bottom="0.78740157480314965" header="0.31496062992125984" footer="0.31496062992125984"/>
  <pageSetup paperSize="9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FE842-C481-447D-9E39-78228CF5D7BE}">
  <sheetPr>
    <pageSetUpPr fitToPage="1"/>
  </sheetPr>
  <dimension ref="B1:E9"/>
  <sheetViews>
    <sheetView zoomScaleNormal="100" zoomScaleSheetLayoutView="100" workbookViewId="0">
      <selection activeCell="D21" sqref="D21"/>
    </sheetView>
  </sheetViews>
  <sheetFormatPr defaultColWidth="8.7109375" defaultRowHeight="15" x14ac:dyDescent="0.25"/>
  <cols>
    <col min="1" max="1" width="8.7109375" style="39"/>
    <col min="2" max="2" width="7.5703125" style="39" customWidth="1"/>
    <col min="3" max="3" width="23.42578125" style="39" customWidth="1"/>
    <col min="4" max="4" width="15.140625" style="39" customWidth="1"/>
    <col min="5" max="16384" width="8.7109375" style="39"/>
  </cols>
  <sheetData>
    <row r="1" spans="2:5" ht="15.75" x14ac:dyDescent="0.25">
      <c r="B1" s="106"/>
    </row>
    <row r="2" spans="2:5" ht="33" customHeight="1" x14ac:dyDescent="0.25">
      <c r="B2" s="157" t="s">
        <v>231</v>
      </c>
      <c r="C2" s="157"/>
      <c r="D2" s="157"/>
    </row>
    <row r="3" spans="2:5" ht="31.5" x14ac:dyDescent="0.25">
      <c r="B3" s="80" t="s">
        <v>81</v>
      </c>
      <c r="C3" s="80" t="s">
        <v>228</v>
      </c>
      <c r="D3" s="80" t="s">
        <v>139</v>
      </c>
    </row>
    <row r="4" spans="2:5" x14ac:dyDescent="0.25">
      <c r="B4" s="47">
        <v>1</v>
      </c>
      <c r="C4" s="47" t="s">
        <v>178</v>
      </c>
      <c r="D4" s="130"/>
    </row>
    <row r="5" spans="2:5" x14ac:dyDescent="0.25">
      <c r="B5" s="47">
        <v>2</v>
      </c>
      <c r="C5" s="47" t="s">
        <v>182</v>
      </c>
      <c r="D5" s="130"/>
    </row>
    <row r="6" spans="2:5" x14ac:dyDescent="0.25">
      <c r="B6" s="47">
        <v>3</v>
      </c>
      <c r="C6" s="47" t="s">
        <v>183</v>
      </c>
      <c r="D6" s="130"/>
    </row>
    <row r="7" spans="2:5" x14ac:dyDescent="0.25">
      <c r="B7" s="47">
        <v>4</v>
      </c>
      <c r="C7" s="47" t="s">
        <v>185</v>
      </c>
      <c r="D7" s="130"/>
    </row>
    <row r="8" spans="2:5" x14ac:dyDescent="0.25">
      <c r="B8" s="47">
        <v>5</v>
      </c>
      <c r="C8" s="47" t="s">
        <v>186</v>
      </c>
      <c r="D8" s="130"/>
    </row>
    <row r="9" spans="2:5" x14ac:dyDescent="0.25">
      <c r="B9" s="47">
        <v>6</v>
      </c>
      <c r="C9" s="47" t="s">
        <v>187</v>
      </c>
      <c r="D9" s="130"/>
    </row>
  </sheetData>
  <mergeCells count="1">
    <mergeCell ref="B2:D2"/>
  </mergeCells>
  <printOptions horizontalCentered="1"/>
  <pageMargins left="0.31496062992125984" right="0.31496062992125984" top="0.78740157480314965" bottom="0.78740157480314965" header="0.31496062992125984" footer="0.31496062992125984"/>
  <pageSetup paperSize="9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EFBEB-749F-4622-A8D8-A770C69699D7}">
  <sheetPr>
    <pageSetUpPr fitToPage="1"/>
  </sheetPr>
  <dimension ref="B1:E10"/>
  <sheetViews>
    <sheetView zoomScaleNormal="100" zoomScaleSheetLayoutView="100" workbookViewId="0">
      <selection activeCell="E7" sqref="E7"/>
    </sheetView>
  </sheetViews>
  <sheetFormatPr defaultColWidth="8.7109375" defaultRowHeight="15" x14ac:dyDescent="0.25"/>
  <cols>
    <col min="1" max="1" width="8.7109375" style="39"/>
    <col min="2" max="2" width="7.5703125" style="39" customWidth="1"/>
    <col min="3" max="3" width="30" style="39" customWidth="1"/>
    <col min="4" max="4" width="15.140625" style="39" customWidth="1"/>
    <col min="5" max="5" width="49.5703125" style="39" customWidth="1"/>
    <col min="6" max="16384" width="8.7109375" style="39"/>
  </cols>
  <sheetData>
    <row r="1" spans="2:5" ht="15.75" x14ac:dyDescent="0.25">
      <c r="B1" s="106"/>
    </row>
    <row r="2" spans="2:5" ht="17.25" x14ac:dyDescent="0.25">
      <c r="B2" s="161" t="s">
        <v>242</v>
      </c>
      <c r="C2" s="162"/>
      <c r="D2" s="162"/>
      <c r="E2" s="163"/>
    </row>
    <row r="3" spans="2:5" ht="100.5" customHeight="1" x14ac:dyDescent="0.25">
      <c r="B3" s="158" t="s">
        <v>246</v>
      </c>
      <c r="C3" s="159"/>
      <c r="D3" s="159"/>
      <c r="E3" s="160"/>
    </row>
    <row r="4" spans="2:5" ht="17.25" x14ac:dyDescent="0.25">
      <c r="B4" s="131" t="s">
        <v>232</v>
      </c>
      <c r="C4" s="131" t="s">
        <v>233</v>
      </c>
      <c r="D4" s="131" t="s">
        <v>234</v>
      </c>
      <c r="E4" s="131" t="s">
        <v>235</v>
      </c>
    </row>
    <row r="5" spans="2:5" ht="29.25" customHeight="1" x14ac:dyDescent="0.25">
      <c r="B5" s="47">
        <v>1</v>
      </c>
      <c r="C5" s="47" t="s">
        <v>236</v>
      </c>
      <c r="D5" s="130"/>
      <c r="E5" s="47"/>
    </row>
    <row r="6" spans="2:5" ht="35.25" customHeight="1" x14ac:dyDescent="0.25">
      <c r="B6" s="47">
        <v>2</v>
      </c>
      <c r="C6" s="47" t="s">
        <v>237</v>
      </c>
      <c r="D6" s="130"/>
      <c r="E6" s="47"/>
    </row>
    <row r="7" spans="2:5" ht="30" customHeight="1" x14ac:dyDescent="0.25">
      <c r="B7" s="47">
        <v>3</v>
      </c>
      <c r="C7" s="47" t="s">
        <v>238</v>
      </c>
      <c r="D7" s="130"/>
      <c r="E7" s="47"/>
    </row>
    <row r="8" spans="2:5" ht="30" customHeight="1" x14ac:dyDescent="0.25">
      <c r="B8" s="47">
        <v>4</v>
      </c>
      <c r="C8" s="47" t="s">
        <v>239</v>
      </c>
      <c r="D8" s="130"/>
      <c r="E8" s="47"/>
    </row>
    <row r="9" spans="2:5" ht="30" customHeight="1" x14ac:dyDescent="0.25">
      <c r="B9" s="47">
        <v>5</v>
      </c>
      <c r="C9" s="47" t="s">
        <v>240</v>
      </c>
      <c r="D9" s="130"/>
      <c r="E9" s="47"/>
    </row>
    <row r="10" spans="2:5" ht="30" customHeight="1" x14ac:dyDescent="0.25">
      <c r="B10" s="47">
        <v>6</v>
      </c>
      <c r="C10" s="47" t="s">
        <v>241</v>
      </c>
      <c r="D10" s="130"/>
      <c r="E10" s="47"/>
    </row>
  </sheetData>
  <mergeCells count="2">
    <mergeCell ref="B3:E3"/>
    <mergeCell ref="B2:E2"/>
  </mergeCells>
  <printOptions horizontalCentered="1"/>
  <pageMargins left="0.31496062992125984" right="0.31496062992125984" top="0.78740157480314965" bottom="0.78740157480314965" header="0.31496062992125984" footer="0.31496062992125984"/>
  <pageSetup paperSize="9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DE8CB-3DCE-4976-98F5-BA2499327367}">
  <sheetPr>
    <pageSetUpPr fitToPage="1"/>
  </sheetPr>
  <dimension ref="B1:J30"/>
  <sheetViews>
    <sheetView zoomScaleNormal="100" zoomScaleSheetLayoutView="100" workbookViewId="0">
      <selection activeCell="F15" sqref="F15"/>
    </sheetView>
  </sheetViews>
  <sheetFormatPr defaultColWidth="8.7109375" defaultRowHeight="15" x14ac:dyDescent="0.25"/>
  <cols>
    <col min="1" max="1" width="8.7109375" style="39"/>
    <col min="2" max="2" width="7.5703125" style="39" customWidth="1"/>
    <col min="3" max="3" width="33.5703125" style="39" customWidth="1"/>
    <col min="4" max="4" width="23.42578125" style="39" customWidth="1"/>
    <col min="5" max="5" width="15.140625" style="39" customWidth="1"/>
    <col min="6" max="6" width="18.7109375" style="39" customWidth="1"/>
    <col min="7" max="7" width="14.85546875" style="39" customWidth="1"/>
    <col min="8" max="8" width="18.5703125" style="39" customWidth="1"/>
    <col min="9" max="9" width="15.7109375" style="39" customWidth="1"/>
    <col min="10" max="10" width="25.140625" style="39" customWidth="1"/>
    <col min="11" max="16384" width="8.7109375" style="39"/>
  </cols>
  <sheetData>
    <row r="1" spans="2:10" ht="15.75" x14ac:dyDescent="0.25">
      <c r="B1" s="106" t="str">
        <f>Proposta_Global!A1</f>
        <v>PREGÃO ELETRÔNICO Nº XX/2023-SR/PR/PR (UG 200364)</v>
      </c>
    </row>
    <row r="2" spans="2:10" ht="15.75" x14ac:dyDescent="0.25">
      <c r="B2" s="106" t="str">
        <f>Proposta_Global!A2</f>
        <v>PROCESSO ADMINISTRATIVO Nº 08385.012093/2023-54</v>
      </c>
    </row>
    <row r="3" spans="2:10" ht="25.5" customHeight="1" x14ac:dyDescent="0.25">
      <c r="B3" s="164" t="s">
        <v>199</v>
      </c>
      <c r="C3" s="164"/>
      <c r="D3" s="164"/>
      <c r="E3" s="164"/>
      <c r="F3" s="164"/>
      <c r="G3" s="164"/>
      <c r="H3" s="164"/>
      <c r="I3" s="164"/>
      <c r="J3" s="164"/>
    </row>
    <row r="4" spans="2:10" ht="63" x14ac:dyDescent="0.25">
      <c r="B4" s="80" t="s">
        <v>81</v>
      </c>
      <c r="C4" s="81" t="s">
        <v>82</v>
      </c>
      <c r="D4" s="80" t="s">
        <v>195</v>
      </c>
      <c r="E4" s="80" t="s">
        <v>196</v>
      </c>
      <c r="F4" s="80" t="s">
        <v>197</v>
      </c>
      <c r="G4" s="80" t="s">
        <v>198</v>
      </c>
      <c r="H4" s="80" t="s">
        <v>200</v>
      </c>
      <c r="I4" s="80" t="s">
        <v>201</v>
      </c>
      <c r="J4" s="80" t="s">
        <v>202</v>
      </c>
    </row>
    <row r="5" spans="2:10" ht="29.25" customHeight="1" x14ac:dyDescent="0.25">
      <c r="B5" s="47">
        <v>1</v>
      </c>
      <c r="C5" s="111" t="s">
        <v>224</v>
      </c>
      <c r="D5" s="47" t="s">
        <v>178</v>
      </c>
      <c r="E5" s="47">
        <v>1</v>
      </c>
      <c r="F5" s="46"/>
      <c r="G5" s="110">
        <v>60</v>
      </c>
      <c r="H5" s="46">
        <f>E5*F5/G5</f>
        <v>0</v>
      </c>
      <c r="I5" s="110">
        <f>Proposta_Global!G8</f>
        <v>46</v>
      </c>
      <c r="J5" s="46">
        <f>H5/I5/12</f>
        <v>0</v>
      </c>
    </row>
    <row r="6" spans="2:10" ht="35.25" customHeight="1" x14ac:dyDescent="0.25">
      <c r="B6" s="47">
        <v>2</v>
      </c>
      <c r="C6" s="111" t="s">
        <v>224</v>
      </c>
      <c r="D6" s="47" t="s">
        <v>182</v>
      </c>
      <c r="E6" s="47">
        <v>1</v>
      </c>
      <c r="F6" s="46"/>
      <c r="G6" s="110">
        <v>60</v>
      </c>
      <c r="H6" s="46">
        <f t="shared" ref="H6:H11" si="0">E6*F6/G6</f>
        <v>0</v>
      </c>
      <c r="I6" s="110">
        <f>Proposta_Global!G9</f>
        <v>14</v>
      </c>
      <c r="J6" s="46">
        <f t="shared" ref="J6:J11" si="1">H6/I6/12</f>
        <v>0</v>
      </c>
    </row>
    <row r="7" spans="2:10" ht="30" customHeight="1" x14ac:dyDescent="0.25">
      <c r="B7" s="47">
        <v>3</v>
      </c>
      <c r="C7" s="111" t="s">
        <v>224</v>
      </c>
      <c r="D7" s="47" t="s">
        <v>184</v>
      </c>
      <c r="E7" s="47">
        <v>1</v>
      </c>
      <c r="F7" s="46"/>
      <c r="G7" s="110">
        <v>60</v>
      </c>
      <c r="H7" s="46">
        <f t="shared" si="0"/>
        <v>0</v>
      </c>
      <c r="I7" s="110">
        <f>Proposta_Global!G10</f>
        <v>4</v>
      </c>
      <c r="J7" s="46">
        <f t="shared" si="1"/>
        <v>0</v>
      </c>
    </row>
    <row r="8" spans="2:10" ht="30" customHeight="1" x14ac:dyDescent="0.25">
      <c r="B8" s="47">
        <v>4</v>
      </c>
      <c r="C8" s="111" t="s">
        <v>224</v>
      </c>
      <c r="D8" s="47" t="s">
        <v>183</v>
      </c>
      <c r="E8" s="47">
        <v>1</v>
      </c>
      <c r="F8" s="46"/>
      <c r="G8" s="110">
        <v>60</v>
      </c>
      <c r="H8" s="46">
        <f t="shared" si="0"/>
        <v>0</v>
      </c>
      <c r="I8" s="110">
        <f>Proposta_Global!G11</f>
        <v>8</v>
      </c>
      <c r="J8" s="46">
        <f t="shared" si="1"/>
        <v>0</v>
      </c>
    </row>
    <row r="9" spans="2:10" ht="30" customHeight="1" x14ac:dyDescent="0.25">
      <c r="B9" s="47">
        <v>5</v>
      </c>
      <c r="C9" s="111" t="s">
        <v>224</v>
      </c>
      <c r="D9" s="47" t="s">
        <v>185</v>
      </c>
      <c r="E9" s="47">
        <v>1</v>
      </c>
      <c r="F9" s="46"/>
      <c r="G9" s="110">
        <v>60</v>
      </c>
      <c r="H9" s="46">
        <f t="shared" si="0"/>
        <v>0</v>
      </c>
      <c r="I9" s="110">
        <f>Proposta_Global!G12</f>
        <v>5</v>
      </c>
      <c r="J9" s="46">
        <f t="shared" si="1"/>
        <v>0</v>
      </c>
    </row>
    <row r="10" spans="2:10" ht="30" customHeight="1" x14ac:dyDescent="0.25">
      <c r="B10" s="47">
        <v>6</v>
      </c>
      <c r="C10" s="111" t="s">
        <v>224</v>
      </c>
      <c r="D10" s="47" t="s">
        <v>186</v>
      </c>
      <c r="E10" s="47">
        <v>1</v>
      </c>
      <c r="F10" s="46"/>
      <c r="G10" s="110">
        <v>60</v>
      </c>
      <c r="H10" s="46">
        <f t="shared" si="0"/>
        <v>0</v>
      </c>
      <c r="I10" s="110">
        <f>Proposta_Global!G13</f>
        <v>6</v>
      </c>
      <c r="J10" s="46">
        <f t="shared" si="1"/>
        <v>0</v>
      </c>
    </row>
    <row r="11" spans="2:10" ht="30" customHeight="1" x14ac:dyDescent="0.25">
      <c r="B11" s="47">
        <v>7</v>
      </c>
      <c r="C11" s="111" t="s">
        <v>224</v>
      </c>
      <c r="D11" s="47" t="s">
        <v>187</v>
      </c>
      <c r="E11" s="47">
        <v>1</v>
      </c>
      <c r="F11" s="46"/>
      <c r="G11" s="110">
        <v>60</v>
      </c>
      <c r="H11" s="46">
        <f t="shared" si="0"/>
        <v>0</v>
      </c>
      <c r="I11" s="110">
        <f>Proposta_Global!G14</f>
        <v>4</v>
      </c>
      <c r="J11" s="46">
        <f t="shared" si="1"/>
        <v>0</v>
      </c>
    </row>
    <row r="12" spans="2:10" ht="28.5" customHeight="1" x14ac:dyDescent="0.25">
      <c r="B12" s="47"/>
      <c r="C12" s="100"/>
      <c r="D12" s="101"/>
      <c r="E12" s="101"/>
      <c r="F12" s="102"/>
      <c r="G12" s="110"/>
      <c r="H12" s="46"/>
      <c r="I12" s="110"/>
      <c r="J12" s="46"/>
    </row>
    <row r="13" spans="2:10" x14ac:dyDescent="0.25">
      <c r="C13" s="40"/>
    </row>
    <row r="14" spans="2:10" x14ac:dyDescent="0.25">
      <c r="C14" s="40"/>
    </row>
    <row r="15" spans="2:10" x14ac:dyDescent="0.25">
      <c r="C15" s="40"/>
    </row>
    <row r="16" spans="2:10" x14ac:dyDescent="0.25">
      <c r="C16" s="40"/>
    </row>
    <row r="17" spans="3:3" x14ac:dyDescent="0.25">
      <c r="C17" s="40"/>
    </row>
    <row r="18" spans="3:3" x14ac:dyDescent="0.25">
      <c r="C18" s="40"/>
    </row>
    <row r="19" spans="3:3" x14ac:dyDescent="0.25">
      <c r="C19" s="40"/>
    </row>
    <row r="20" spans="3:3" x14ac:dyDescent="0.25">
      <c r="C20" s="40"/>
    </row>
    <row r="21" spans="3:3" x14ac:dyDescent="0.25">
      <c r="C21" s="40"/>
    </row>
    <row r="22" spans="3:3" x14ac:dyDescent="0.25">
      <c r="C22" s="40"/>
    </row>
    <row r="23" spans="3:3" x14ac:dyDescent="0.25">
      <c r="C23" s="40"/>
    </row>
    <row r="24" spans="3:3" x14ac:dyDescent="0.25">
      <c r="C24" s="40"/>
    </row>
    <row r="25" spans="3:3" x14ac:dyDescent="0.25">
      <c r="C25" s="40"/>
    </row>
    <row r="26" spans="3:3" x14ac:dyDescent="0.25">
      <c r="C26" s="40"/>
    </row>
    <row r="27" spans="3:3" x14ac:dyDescent="0.25">
      <c r="C27" s="40"/>
    </row>
    <row r="28" spans="3:3" x14ac:dyDescent="0.25">
      <c r="C28" s="40"/>
    </row>
    <row r="29" spans="3:3" x14ac:dyDescent="0.25">
      <c r="C29" s="40"/>
    </row>
    <row r="30" spans="3:3" x14ac:dyDescent="0.25">
      <c r="C30" s="40"/>
    </row>
  </sheetData>
  <mergeCells count="1">
    <mergeCell ref="B3:J3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81" fitToHeight="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7655F-6220-48F3-A061-5C87A479A5AC}">
  <sheetPr>
    <pageSetUpPr fitToPage="1"/>
  </sheetPr>
  <dimension ref="B1:G28"/>
  <sheetViews>
    <sheetView zoomScaleNormal="100" zoomScaleSheetLayoutView="100" workbookViewId="0">
      <selection activeCell="D8" sqref="D8"/>
    </sheetView>
  </sheetViews>
  <sheetFormatPr defaultColWidth="8.7109375" defaultRowHeight="15" x14ac:dyDescent="0.25"/>
  <cols>
    <col min="1" max="1" width="8.7109375" style="39"/>
    <col min="2" max="2" width="7.5703125" style="39" customWidth="1"/>
    <col min="3" max="3" width="34.7109375" style="39" customWidth="1"/>
    <col min="4" max="4" width="22.85546875" style="39" customWidth="1"/>
    <col min="5" max="6" width="18.7109375" style="39" customWidth="1"/>
    <col min="7" max="7" width="18.5703125" style="39" customWidth="1"/>
    <col min="8" max="16384" width="8.7109375" style="39"/>
  </cols>
  <sheetData>
    <row r="1" spans="2:7" ht="15.75" x14ac:dyDescent="0.25">
      <c r="B1" s="106" t="str">
        <f>Proposta_Global!A1</f>
        <v>PREGÃO ELETRÔNICO Nº XX/2023-SR/PR/PR (UG 200364)</v>
      </c>
    </row>
    <row r="2" spans="2:7" ht="15.75" x14ac:dyDescent="0.25">
      <c r="B2" s="106" t="str">
        <f>Proposta_Global!A2</f>
        <v>PROCESSO ADMINISTRATIVO Nº 08385.012093/2023-54</v>
      </c>
    </row>
    <row r="3" spans="2:7" ht="25.5" customHeight="1" x14ac:dyDescent="0.25">
      <c r="B3" s="165" t="s">
        <v>149</v>
      </c>
      <c r="C3" s="166"/>
      <c r="D3" s="166"/>
      <c r="E3" s="166"/>
      <c r="F3" s="166"/>
      <c r="G3" s="167"/>
    </row>
    <row r="4" spans="2:7" ht="31.5" x14ac:dyDescent="0.25">
      <c r="B4" s="80" t="s">
        <v>81</v>
      </c>
      <c r="C4" s="81" t="s">
        <v>82</v>
      </c>
      <c r="D4" s="80" t="s">
        <v>221</v>
      </c>
      <c r="E4" s="80" t="s">
        <v>197</v>
      </c>
      <c r="F4" s="80" t="s">
        <v>222</v>
      </c>
      <c r="G4" s="80" t="s">
        <v>223</v>
      </c>
    </row>
    <row r="5" spans="2:7" x14ac:dyDescent="0.25">
      <c r="B5" s="47">
        <v>1</v>
      </c>
      <c r="C5" s="82" t="s">
        <v>219</v>
      </c>
      <c r="D5" s="47">
        <v>6</v>
      </c>
      <c r="E5" s="46"/>
      <c r="F5" s="46">
        <f>D5*E5</f>
        <v>0</v>
      </c>
      <c r="G5" s="46">
        <f>F5/12</f>
        <v>0</v>
      </c>
    </row>
    <row r="6" spans="2:7" x14ac:dyDescent="0.25">
      <c r="B6" s="47">
        <v>2</v>
      </c>
      <c r="C6" s="82" t="s">
        <v>225</v>
      </c>
      <c r="D6" s="47">
        <v>1</v>
      </c>
      <c r="E6" s="46"/>
      <c r="F6" s="46">
        <f t="shared" ref="F6:F7" si="0">D6*E6</f>
        <v>0</v>
      </c>
      <c r="G6" s="46">
        <f t="shared" ref="G6:G7" si="1">F6/12</f>
        <v>0</v>
      </c>
    </row>
    <row r="7" spans="2:7" x14ac:dyDescent="0.25">
      <c r="B7" s="47">
        <v>3</v>
      </c>
      <c r="C7" s="82" t="s">
        <v>251</v>
      </c>
      <c r="D7" s="47">
        <v>4</v>
      </c>
      <c r="E7" s="46"/>
      <c r="F7" s="46">
        <f t="shared" si="0"/>
        <v>0</v>
      </c>
      <c r="G7" s="46">
        <f t="shared" si="1"/>
        <v>0</v>
      </c>
    </row>
    <row r="8" spans="2:7" ht="15.75" x14ac:dyDescent="0.25">
      <c r="B8" s="168" t="s">
        <v>7</v>
      </c>
      <c r="C8" s="169"/>
      <c r="D8" s="78">
        <f>SUM(D5:D7)</f>
        <v>11</v>
      </c>
      <c r="E8" s="78"/>
      <c r="F8" s="79">
        <f>SUM(F5:F7)</f>
        <v>0</v>
      </c>
      <c r="G8" s="79">
        <f>SUM(G5:G7)</f>
        <v>0</v>
      </c>
    </row>
    <row r="9" spans="2:7" x14ac:dyDescent="0.25">
      <c r="C9" s="40"/>
    </row>
    <row r="10" spans="2:7" ht="17.25" x14ac:dyDescent="0.25">
      <c r="B10" s="170" t="s">
        <v>164</v>
      </c>
      <c r="C10" s="171"/>
      <c r="D10" s="171"/>
      <c r="E10" s="171"/>
      <c r="F10" s="172"/>
      <c r="G10" s="99">
        <f>G8</f>
        <v>0</v>
      </c>
    </row>
    <row r="11" spans="2:7" x14ac:dyDescent="0.25">
      <c r="C11" s="40"/>
    </row>
    <row r="12" spans="2:7" x14ac:dyDescent="0.25">
      <c r="C12" s="40"/>
    </row>
    <row r="13" spans="2:7" x14ac:dyDescent="0.25">
      <c r="C13" s="40"/>
    </row>
    <row r="14" spans="2:7" x14ac:dyDescent="0.25">
      <c r="C14" s="40"/>
    </row>
    <row r="15" spans="2:7" x14ac:dyDescent="0.25">
      <c r="C15" s="40"/>
    </row>
    <row r="16" spans="2:7" x14ac:dyDescent="0.25">
      <c r="C16" s="40"/>
    </row>
    <row r="17" spans="3:3" x14ac:dyDescent="0.25">
      <c r="C17" s="40"/>
    </row>
    <row r="18" spans="3:3" x14ac:dyDescent="0.25">
      <c r="C18" s="40"/>
    </row>
    <row r="19" spans="3:3" x14ac:dyDescent="0.25">
      <c r="C19" s="40"/>
    </row>
    <row r="20" spans="3:3" x14ac:dyDescent="0.25">
      <c r="C20" s="40"/>
    </row>
    <row r="21" spans="3:3" x14ac:dyDescent="0.25">
      <c r="C21" s="40"/>
    </row>
    <row r="22" spans="3:3" x14ac:dyDescent="0.25">
      <c r="C22" s="40"/>
    </row>
    <row r="23" spans="3:3" x14ac:dyDescent="0.25">
      <c r="C23" s="40"/>
    </row>
    <row r="24" spans="3:3" x14ac:dyDescent="0.25">
      <c r="C24" s="40"/>
    </row>
    <row r="25" spans="3:3" x14ac:dyDescent="0.25">
      <c r="C25" s="40"/>
    </row>
    <row r="26" spans="3:3" x14ac:dyDescent="0.25">
      <c r="C26" s="40"/>
    </row>
    <row r="27" spans="3:3" x14ac:dyDescent="0.25">
      <c r="C27" s="40"/>
    </row>
    <row r="28" spans="3:3" x14ac:dyDescent="0.25">
      <c r="C28" s="40"/>
    </row>
  </sheetData>
  <mergeCells count="3">
    <mergeCell ref="B3:G3"/>
    <mergeCell ref="B8:C8"/>
    <mergeCell ref="B10:F10"/>
  </mergeCells>
  <printOptions horizontalCentered="1"/>
  <pageMargins left="0.31496062992125984" right="0.31496062992125984" top="0.78740157480314965" bottom="0.78740157480314965" header="0.31496062992125984" footer="0.31496062992125984"/>
  <pageSetup paperSize="9" fitToHeight="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AEACA-5C2C-4308-A39D-750DDB293D23}">
  <sheetPr>
    <tabColor rgb="FFFFC000"/>
  </sheetPr>
  <dimension ref="A1:J206"/>
  <sheetViews>
    <sheetView tabSelected="1" zoomScaleNormal="100" zoomScaleSheetLayoutView="120" workbookViewId="0">
      <selection activeCell="D32" sqref="D32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30" t="s">
        <v>0</v>
      </c>
      <c r="B1" s="230"/>
      <c r="C1" s="230"/>
      <c r="D1" s="230"/>
    </row>
    <row r="2" spans="1:6" x14ac:dyDescent="0.25">
      <c r="A2" s="230" t="s">
        <v>15</v>
      </c>
      <c r="B2" s="230"/>
      <c r="C2" s="230"/>
      <c r="D2" s="230"/>
    </row>
    <row r="3" spans="1:6" x14ac:dyDescent="0.25">
      <c r="A3" s="3"/>
      <c r="B3" s="3"/>
      <c r="C3" s="3"/>
      <c r="D3" s="3"/>
    </row>
    <row r="4" spans="1:6" x14ac:dyDescent="0.25">
      <c r="A4" s="107" t="str">
        <f>Proposta_Global!A1</f>
        <v>PREGÃO ELETRÔNICO Nº XX/2023-SR/PR/PR (UG 200364)</v>
      </c>
      <c r="B4" s="3"/>
      <c r="C4" s="3"/>
      <c r="D4" s="3"/>
    </row>
    <row r="5" spans="1:6" x14ac:dyDescent="0.25">
      <c r="A5" s="107" t="str">
        <f>Proposta_Global!A2</f>
        <v>PROCESSO ADMINISTRATIVO Nº 08385.012093/2023-54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31" t="s">
        <v>16</v>
      </c>
      <c r="B7" s="231"/>
      <c r="C7" s="231"/>
      <c r="D7" s="231"/>
    </row>
    <row r="8" spans="1:6" ht="14.45" customHeight="1" x14ac:dyDescent="0.25">
      <c r="A8" s="232" t="s">
        <v>203</v>
      </c>
      <c r="B8" s="232"/>
      <c r="C8" s="232"/>
      <c r="D8" s="232"/>
    </row>
    <row r="9" spans="1:6" ht="14.25" customHeight="1" x14ac:dyDescent="0.25">
      <c r="A9" s="232"/>
      <c r="B9" s="232"/>
      <c r="C9" s="232"/>
      <c r="D9" s="232"/>
    </row>
    <row r="10" spans="1:6" x14ac:dyDescent="0.25">
      <c r="A10" s="62"/>
      <c r="B10" s="62"/>
      <c r="C10" s="62"/>
      <c r="D10" s="62"/>
    </row>
    <row r="11" spans="1:6" x14ac:dyDescent="0.25">
      <c r="A11" s="177" t="s">
        <v>17</v>
      </c>
      <c r="B11" s="177"/>
      <c r="C11" s="177"/>
      <c r="D11" s="177"/>
    </row>
    <row r="12" spans="1:6" x14ac:dyDescent="0.25">
      <c r="A12" s="4"/>
      <c r="B12" s="4"/>
      <c r="C12" s="4"/>
      <c r="D12" s="62"/>
    </row>
    <row r="13" spans="1:6" x14ac:dyDescent="0.25">
      <c r="A13" s="64">
        <v>1</v>
      </c>
      <c r="B13" s="1" t="s">
        <v>18</v>
      </c>
      <c r="C13" s="233" t="s">
        <v>181</v>
      </c>
      <c r="D13" s="234"/>
    </row>
    <row r="14" spans="1:6" x14ac:dyDescent="0.25">
      <c r="A14" s="64">
        <v>2</v>
      </c>
      <c r="B14" s="1" t="s">
        <v>19</v>
      </c>
      <c r="C14" s="223" t="s">
        <v>220</v>
      </c>
      <c r="D14" s="223"/>
    </row>
    <row r="15" spans="1:6" x14ac:dyDescent="0.25">
      <c r="A15" s="64">
        <v>3</v>
      </c>
      <c r="B15" s="5" t="s">
        <v>20</v>
      </c>
      <c r="C15" s="224">
        <f>CCT!D5</f>
        <v>0</v>
      </c>
      <c r="D15" s="225"/>
      <c r="F15" s="42" t="s">
        <v>152</v>
      </c>
    </row>
    <row r="16" spans="1:6" x14ac:dyDescent="0.25">
      <c r="A16" s="6">
        <v>4</v>
      </c>
      <c r="B16" s="7" t="s">
        <v>21</v>
      </c>
      <c r="C16" s="226" t="s">
        <v>230</v>
      </c>
      <c r="D16" s="227"/>
    </row>
    <row r="17" spans="1:7" x14ac:dyDescent="0.25">
      <c r="A17" s="64">
        <v>5</v>
      </c>
      <c r="B17" s="1" t="s">
        <v>123</v>
      </c>
      <c r="C17" s="228"/>
      <c r="D17" s="228"/>
    </row>
    <row r="18" spans="1:7" x14ac:dyDescent="0.25">
      <c r="A18" s="64">
        <v>6</v>
      </c>
      <c r="B18" s="1" t="s">
        <v>22</v>
      </c>
      <c r="C18" s="228"/>
      <c r="D18" s="228"/>
    </row>
    <row r="19" spans="1:7" x14ac:dyDescent="0.25">
      <c r="A19" s="64">
        <v>7</v>
      </c>
      <c r="B19" s="1" t="s">
        <v>23</v>
      </c>
      <c r="C19" s="229"/>
      <c r="D19" s="229"/>
    </row>
    <row r="20" spans="1:7" x14ac:dyDescent="0.25">
      <c r="A20" s="64">
        <v>8</v>
      </c>
      <c r="B20" s="1" t="s">
        <v>24</v>
      </c>
      <c r="C20" s="221" t="s">
        <v>172</v>
      </c>
      <c r="D20" s="221"/>
    </row>
    <row r="21" spans="1:7" ht="15.75" hidden="1" customHeight="1" x14ac:dyDescent="0.25">
      <c r="A21" s="185" t="s">
        <v>83</v>
      </c>
      <c r="B21" s="185"/>
      <c r="C21" s="185"/>
      <c r="D21" s="185"/>
    </row>
    <row r="22" spans="1:7" hidden="1" x14ac:dyDescent="0.25">
      <c r="A22" s="184" t="s">
        <v>84</v>
      </c>
      <c r="B22" s="184"/>
      <c r="C22" s="184"/>
      <c r="D22" s="184"/>
    </row>
    <row r="23" spans="1:7" hidden="1" x14ac:dyDescent="0.25">
      <c r="A23" s="184" t="s">
        <v>107</v>
      </c>
      <c r="B23" s="184"/>
      <c r="C23" s="184"/>
      <c r="D23" s="184"/>
    </row>
    <row r="24" spans="1:7" hidden="1" x14ac:dyDescent="0.25">
      <c r="A24" s="222" t="s">
        <v>85</v>
      </c>
      <c r="B24" s="222"/>
      <c r="C24" s="222"/>
      <c r="D24" s="222"/>
    </row>
    <row r="25" spans="1:7" ht="15.6" hidden="1" customHeight="1" x14ac:dyDescent="0.25">
      <c r="A25" s="183" t="s">
        <v>155</v>
      </c>
      <c r="B25" s="183"/>
      <c r="C25" s="183"/>
      <c r="D25" s="183"/>
      <c r="E25" s="8"/>
      <c r="F25" s="8"/>
      <c r="G25" s="8"/>
    </row>
    <row r="26" spans="1:7" ht="15.6" hidden="1" customHeight="1" x14ac:dyDescent="0.25">
      <c r="A26" s="183" t="s">
        <v>156</v>
      </c>
      <c r="B26" s="183"/>
      <c r="C26" s="183"/>
      <c r="D26" s="18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177" t="s">
        <v>25</v>
      </c>
      <c r="B28" s="177"/>
      <c r="C28" s="177"/>
      <c r="D28" s="177"/>
    </row>
    <row r="29" spans="1:7" x14ac:dyDescent="0.25">
      <c r="A29" s="9"/>
      <c r="B29" s="9"/>
      <c r="C29" s="9"/>
      <c r="D29" s="9"/>
    </row>
    <row r="30" spans="1:7" x14ac:dyDescent="0.25">
      <c r="A30" s="68">
        <v>1</v>
      </c>
      <c r="B30" s="215" t="s">
        <v>26</v>
      </c>
      <c r="C30" s="216"/>
      <c r="D30" s="65" t="s">
        <v>27</v>
      </c>
    </row>
    <row r="31" spans="1:7" x14ac:dyDescent="0.25">
      <c r="A31" s="70" t="s">
        <v>28</v>
      </c>
      <c r="B31" s="217" t="s">
        <v>125</v>
      </c>
      <c r="C31" s="218"/>
      <c r="D31" s="72">
        <f>$C$15/36*30</f>
        <v>0</v>
      </c>
    </row>
    <row r="32" spans="1:7" x14ac:dyDescent="0.25">
      <c r="A32" s="70" t="s">
        <v>29</v>
      </c>
      <c r="B32" s="213" t="s">
        <v>124</v>
      </c>
      <c r="C32" s="214"/>
      <c r="D32" s="71">
        <f xml:space="preserve"> (D31*30/100)</f>
        <v>0</v>
      </c>
    </row>
    <row r="33" spans="1:7" x14ac:dyDescent="0.25">
      <c r="A33" s="70" t="s">
        <v>30</v>
      </c>
      <c r="B33" s="219" t="s">
        <v>129</v>
      </c>
      <c r="C33" s="220"/>
      <c r="D33" s="71">
        <v>0</v>
      </c>
    </row>
    <row r="34" spans="1:7" x14ac:dyDescent="0.25">
      <c r="A34" s="70" t="s">
        <v>46</v>
      </c>
      <c r="B34" s="211" t="s">
        <v>126</v>
      </c>
      <c r="C34" s="212"/>
      <c r="D34" s="71">
        <v>0</v>
      </c>
    </row>
    <row r="35" spans="1:7" x14ac:dyDescent="0.25">
      <c r="A35" s="70" t="s">
        <v>31</v>
      </c>
      <c r="B35" s="211" t="s">
        <v>127</v>
      </c>
      <c r="C35" s="212"/>
      <c r="D35" s="71">
        <v>0</v>
      </c>
    </row>
    <row r="36" spans="1:7" x14ac:dyDescent="0.25">
      <c r="A36" s="70" t="s">
        <v>32</v>
      </c>
      <c r="B36" s="213" t="s">
        <v>128</v>
      </c>
      <c r="C36" s="214"/>
      <c r="D36" s="73">
        <v>0</v>
      </c>
    </row>
    <row r="37" spans="1:7" x14ac:dyDescent="0.25">
      <c r="A37" s="70" t="s">
        <v>33</v>
      </c>
      <c r="B37" s="213" t="s">
        <v>115</v>
      </c>
      <c r="C37" s="214"/>
      <c r="D37" s="73">
        <v>0</v>
      </c>
    </row>
    <row r="38" spans="1:7" x14ac:dyDescent="0.25">
      <c r="A38" s="174" t="s">
        <v>2</v>
      </c>
      <c r="B38" s="201"/>
      <c r="C38" s="175"/>
      <c r="D38" s="74">
        <f>SUM(D31:D37)</f>
        <v>0</v>
      </c>
    </row>
    <row r="39" spans="1:7" ht="15.75" hidden="1" customHeight="1" x14ac:dyDescent="0.25">
      <c r="A39" s="185" t="s">
        <v>83</v>
      </c>
      <c r="B39" s="185"/>
      <c r="C39" s="185"/>
      <c r="D39" s="185"/>
    </row>
    <row r="40" spans="1:7" hidden="1" x14ac:dyDescent="0.25">
      <c r="A40" s="183" t="s">
        <v>108</v>
      </c>
      <c r="B40" s="183"/>
      <c r="C40" s="183"/>
      <c r="D40" s="183"/>
    </row>
    <row r="41" spans="1:7" hidden="1" x14ac:dyDescent="0.25">
      <c r="A41" s="183" t="s">
        <v>154</v>
      </c>
      <c r="B41" s="183"/>
      <c r="C41" s="183"/>
      <c r="D41" s="18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177" t="s">
        <v>35</v>
      </c>
      <c r="B43" s="177"/>
      <c r="C43" s="177"/>
      <c r="D43" s="177"/>
    </row>
    <row r="44" spans="1:7" ht="15.75" hidden="1" customHeight="1" x14ac:dyDescent="0.25">
      <c r="A44" s="185" t="s">
        <v>83</v>
      </c>
      <c r="B44" s="185"/>
      <c r="C44" s="185"/>
      <c r="D44" s="185"/>
    </row>
    <row r="45" spans="1:7" ht="15.75" hidden="1" customHeight="1" x14ac:dyDescent="0.25">
      <c r="A45" s="183" t="s">
        <v>86</v>
      </c>
      <c r="B45" s="183"/>
      <c r="C45" s="183"/>
      <c r="D45" s="183"/>
    </row>
    <row r="46" spans="1:7" hidden="1" x14ac:dyDescent="0.25">
      <c r="A46" s="183"/>
      <c r="B46" s="183"/>
      <c r="C46" s="183"/>
      <c r="D46" s="183"/>
    </row>
    <row r="47" spans="1:7" ht="15.75" hidden="1" customHeight="1" x14ac:dyDescent="0.25">
      <c r="A47" s="183" t="s">
        <v>87</v>
      </c>
      <c r="B47" s="183"/>
      <c r="C47" s="183"/>
      <c r="D47" s="183"/>
    </row>
    <row r="48" spans="1:7" x14ac:dyDescent="0.25">
      <c r="A48" s="13"/>
      <c r="B48" s="9"/>
      <c r="C48" s="9"/>
      <c r="D48" s="9"/>
    </row>
    <row r="49" spans="1:8" x14ac:dyDescent="0.25">
      <c r="A49" s="199" t="s">
        <v>36</v>
      </c>
      <c r="B49" s="199"/>
      <c r="C49" s="199"/>
      <c r="D49" s="199"/>
    </row>
    <row r="50" spans="1:8" x14ac:dyDescent="0.25">
      <c r="A50" s="9"/>
      <c r="B50" s="9"/>
      <c r="C50" s="9"/>
      <c r="D50" s="9"/>
    </row>
    <row r="51" spans="1:8" x14ac:dyDescent="0.25">
      <c r="A51" s="68" t="s">
        <v>37</v>
      </c>
      <c r="B51" s="68" t="s">
        <v>38</v>
      </c>
      <c r="C51" s="68" t="s">
        <v>39</v>
      </c>
      <c r="D51" s="68" t="s">
        <v>27</v>
      </c>
    </row>
    <row r="52" spans="1:8" x14ac:dyDescent="0.25">
      <c r="A52" s="70" t="s">
        <v>28</v>
      </c>
      <c r="B52" s="10" t="s">
        <v>40</v>
      </c>
      <c r="C52" s="30">
        <f>1/12</f>
        <v>8.3333333333333329E-2</v>
      </c>
      <c r="D52" s="14">
        <f>$D$38*C52</f>
        <v>0</v>
      </c>
    </row>
    <row r="53" spans="1:8" x14ac:dyDescent="0.25">
      <c r="A53" s="70" t="s">
        <v>29</v>
      </c>
      <c r="B53" s="10" t="s">
        <v>41</v>
      </c>
      <c r="C53" s="75">
        <v>0.121</v>
      </c>
      <c r="D53" s="14">
        <f>$D$38*C53</f>
        <v>0</v>
      </c>
    </row>
    <row r="54" spans="1:8" x14ac:dyDescent="0.25">
      <c r="A54" s="189" t="s">
        <v>7</v>
      </c>
      <c r="B54" s="189"/>
      <c r="C54" s="70"/>
      <c r="D54" s="49">
        <f>SUM(D52:D53)</f>
        <v>0</v>
      </c>
      <c r="H54" s="15"/>
    </row>
    <row r="55" spans="1:8" ht="15.75" hidden="1" customHeight="1" x14ac:dyDescent="0.25">
      <c r="A55" s="185" t="s">
        <v>83</v>
      </c>
      <c r="B55" s="185"/>
      <c r="C55" s="185"/>
      <c r="D55" s="185"/>
    </row>
    <row r="56" spans="1:8" ht="32.25" hidden="1" customHeight="1" x14ac:dyDescent="0.25">
      <c r="A56" s="183" t="s">
        <v>117</v>
      </c>
      <c r="B56" s="183"/>
      <c r="C56" s="183"/>
      <c r="D56" s="183"/>
    </row>
    <row r="57" spans="1:8" hidden="1" x14ac:dyDescent="0.25">
      <c r="A57" s="183" t="s">
        <v>130</v>
      </c>
      <c r="B57" s="183"/>
      <c r="C57" s="183"/>
      <c r="D57" s="183"/>
    </row>
    <row r="58" spans="1:8" x14ac:dyDescent="0.25">
      <c r="A58" s="9"/>
      <c r="B58" s="9"/>
      <c r="C58" s="9"/>
      <c r="D58" s="9"/>
    </row>
    <row r="59" spans="1:8" x14ac:dyDescent="0.25">
      <c r="A59" s="210" t="s">
        <v>42</v>
      </c>
      <c r="B59" s="210"/>
      <c r="C59" s="210"/>
      <c r="D59" s="210"/>
    </row>
    <row r="60" spans="1:8" x14ac:dyDescent="0.25">
      <c r="A60" s="16"/>
      <c r="B60" s="16"/>
      <c r="C60" s="16"/>
      <c r="D60" s="16"/>
    </row>
    <row r="61" spans="1:8" x14ac:dyDescent="0.25">
      <c r="A61" s="179" t="s">
        <v>131</v>
      </c>
      <c r="B61" s="179"/>
      <c r="C61" s="17">
        <f>$D$38+$D$54</f>
        <v>0</v>
      </c>
      <c r="D61" s="9"/>
    </row>
    <row r="62" spans="1:8" x14ac:dyDescent="0.25">
      <c r="A62" s="68" t="s">
        <v>43</v>
      </c>
      <c r="B62" s="68" t="s">
        <v>44</v>
      </c>
      <c r="C62" s="68" t="s">
        <v>39</v>
      </c>
      <c r="D62" s="68" t="s">
        <v>27</v>
      </c>
    </row>
    <row r="63" spans="1:8" x14ac:dyDescent="0.25">
      <c r="A63" s="70" t="s">
        <v>28</v>
      </c>
      <c r="B63" s="10" t="s">
        <v>3</v>
      </c>
      <c r="C63" s="44">
        <v>0.2</v>
      </c>
      <c r="D63" s="45">
        <f>$C$61*C63</f>
        <v>0</v>
      </c>
    </row>
    <row r="64" spans="1:8" x14ac:dyDescent="0.25">
      <c r="A64" s="70" t="s">
        <v>29</v>
      </c>
      <c r="B64" s="10" t="s">
        <v>45</v>
      </c>
      <c r="C64" s="19">
        <v>2.5000000000000001E-2</v>
      </c>
      <c r="D64" s="18">
        <f t="shared" ref="D64:D70" si="0">$C$61*C64</f>
        <v>0</v>
      </c>
    </row>
    <row r="65" spans="1:8" x14ac:dyDescent="0.25">
      <c r="A65" s="70" t="s">
        <v>30</v>
      </c>
      <c r="B65" s="20" t="s">
        <v>78</v>
      </c>
      <c r="C65" s="21">
        <v>0.03</v>
      </c>
      <c r="D65" s="43">
        <f t="shared" si="0"/>
        <v>0</v>
      </c>
    </row>
    <row r="66" spans="1:8" x14ac:dyDescent="0.25">
      <c r="A66" s="70" t="s">
        <v>46</v>
      </c>
      <c r="B66" s="10" t="s">
        <v>47</v>
      </c>
      <c r="C66" s="19">
        <v>1.4999999999999999E-2</v>
      </c>
      <c r="D66" s="18">
        <f t="shared" si="0"/>
        <v>0</v>
      </c>
    </row>
    <row r="67" spans="1:8" x14ac:dyDescent="0.25">
      <c r="A67" s="70" t="s">
        <v>31</v>
      </c>
      <c r="B67" s="10" t="s">
        <v>48</v>
      </c>
      <c r="C67" s="19">
        <v>0.01</v>
      </c>
      <c r="D67" s="18">
        <f t="shared" si="0"/>
        <v>0</v>
      </c>
    </row>
    <row r="68" spans="1:8" x14ac:dyDescent="0.25">
      <c r="A68" s="70" t="s">
        <v>32</v>
      </c>
      <c r="B68" s="10" t="s">
        <v>4</v>
      </c>
      <c r="C68" s="19">
        <v>6.0000000000000001E-3</v>
      </c>
      <c r="D68" s="18">
        <f t="shared" si="0"/>
        <v>0</v>
      </c>
    </row>
    <row r="69" spans="1:8" x14ac:dyDescent="0.25">
      <c r="A69" s="70" t="s">
        <v>33</v>
      </c>
      <c r="B69" s="10" t="s">
        <v>5</v>
      </c>
      <c r="C69" s="19">
        <v>2E-3</v>
      </c>
      <c r="D69" s="18">
        <f t="shared" si="0"/>
        <v>0</v>
      </c>
    </row>
    <row r="70" spans="1:8" x14ac:dyDescent="0.25">
      <c r="A70" s="70" t="s">
        <v>34</v>
      </c>
      <c r="B70" s="10" t="s">
        <v>6</v>
      </c>
      <c r="C70" s="19">
        <v>0.08</v>
      </c>
      <c r="D70" s="18">
        <f t="shared" si="0"/>
        <v>0</v>
      </c>
      <c r="F70" s="22"/>
    </row>
    <row r="71" spans="1:8" x14ac:dyDescent="0.25">
      <c r="A71" s="189" t="s">
        <v>49</v>
      </c>
      <c r="B71" s="189"/>
      <c r="C71" s="23">
        <f>SUM(C63:C70)</f>
        <v>0.36800000000000005</v>
      </c>
      <c r="D71" s="49">
        <f>SUM(D63:D70)</f>
        <v>0</v>
      </c>
    </row>
    <row r="72" spans="1:8" ht="15.75" hidden="1" customHeight="1" x14ac:dyDescent="0.25">
      <c r="A72" s="185" t="s">
        <v>83</v>
      </c>
      <c r="B72" s="185"/>
      <c r="C72" s="185"/>
      <c r="D72" s="185"/>
    </row>
    <row r="73" spans="1:8" hidden="1" x14ac:dyDescent="0.25">
      <c r="A73" s="184" t="s">
        <v>88</v>
      </c>
      <c r="B73" s="184"/>
      <c r="C73" s="184"/>
      <c r="D73" s="184"/>
    </row>
    <row r="74" spans="1:8" ht="14.45" hidden="1" customHeight="1" x14ac:dyDescent="0.25">
      <c r="A74" s="183" t="s">
        <v>89</v>
      </c>
      <c r="B74" s="183"/>
      <c r="C74" s="183"/>
      <c r="D74" s="183"/>
      <c r="E74" s="24"/>
      <c r="F74" s="24"/>
      <c r="G74" s="24"/>
      <c r="H74" s="24"/>
    </row>
    <row r="75" spans="1:8" hidden="1" x14ac:dyDescent="0.25">
      <c r="A75" s="183"/>
      <c r="B75" s="183"/>
      <c r="C75" s="183"/>
      <c r="D75" s="183"/>
    </row>
    <row r="76" spans="1:8" ht="14.45" hidden="1" customHeight="1" x14ac:dyDescent="0.25">
      <c r="A76" s="183" t="s">
        <v>90</v>
      </c>
      <c r="B76" s="183"/>
      <c r="C76" s="183"/>
      <c r="D76" s="183"/>
      <c r="E76" s="12"/>
      <c r="F76" s="12"/>
      <c r="G76" s="12"/>
      <c r="H76" s="12"/>
    </row>
    <row r="77" spans="1:8" ht="14.45" hidden="1" customHeight="1" x14ac:dyDescent="0.25">
      <c r="A77" s="183"/>
      <c r="B77" s="183"/>
      <c r="C77" s="183"/>
      <c r="D77" s="183"/>
      <c r="E77" s="12"/>
      <c r="F77" s="12"/>
      <c r="G77" s="12"/>
      <c r="H77" s="12"/>
    </row>
    <row r="78" spans="1:8" ht="14.45" hidden="1" customHeight="1" x14ac:dyDescent="0.25">
      <c r="A78" s="183" t="s">
        <v>91</v>
      </c>
      <c r="B78" s="183"/>
      <c r="C78" s="183"/>
      <c r="D78" s="183"/>
      <c r="E78" s="24"/>
      <c r="F78" s="24"/>
      <c r="G78" s="24"/>
      <c r="H78" s="24"/>
    </row>
    <row r="79" spans="1:8" ht="15.75" hidden="1" customHeight="1" x14ac:dyDescent="0.25">
      <c r="A79" s="208" t="s">
        <v>92</v>
      </c>
      <c r="B79" s="208"/>
      <c r="C79" s="208"/>
      <c r="D79" s="208"/>
      <c r="E79" s="12"/>
      <c r="F79" s="12"/>
      <c r="G79" s="12"/>
      <c r="H79" s="12"/>
    </row>
    <row r="80" spans="1:8" hidden="1" x14ac:dyDescent="0.25">
      <c r="A80" s="208"/>
      <c r="B80" s="208"/>
      <c r="C80" s="208"/>
      <c r="D80" s="208"/>
      <c r="E80" s="12"/>
      <c r="F80" s="12"/>
      <c r="G80" s="12"/>
      <c r="H80" s="12"/>
    </row>
    <row r="81" spans="1:8" s="52" customFormat="1" hidden="1" x14ac:dyDescent="0.25">
      <c r="A81" s="52" t="s">
        <v>132</v>
      </c>
      <c r="E81" s="12"/>
      <c r="F81" s="12"/>
      <c r="G81" s="12"/>
      <c r="H81" s="12"/>
    </row>
    <row r="82" spans="1:8" hidden="1" x14ac:dyDescent="0.25">
      <c r="A82" s="184" t="s">
        <v>93</v>
      </c>
      <c r="B82" s="184"/>
      <c r="C82" s="184"/>
      <c r="D82" s="184"/>
      <c r="E82" s="12"/>
      <c r="F82" s="12"/>
      <c r="G82" s="12"/>
      <c r="H82" s="12"/>
    </row>
    <row r="83" spans="1:8" hidden="1" x14ac:dyDescent="0.25">
      <c r="A83" s="184" t="s">
        <v>133</v>
      </c>
      <c r="B83" s="184"/>
      <c r="C83" s="184"/>
      <c r="D83" s="184"/>
      <c r="E83" s="12"/>
      <c r="F83" s="12"/>
      <c r="G83" s="12"/>
      <c r="H83" s="12"/>
    </row>
    <row r="84" spans="1:8" ht="30.95" hidden="1" customHeight="1" x14ac:dyDescent="0.25">
      <c r="A84" s="209" t="s">
        <v>134</v>
      </c>
      <c r="B84" s="209"/>
      <c r="C84" s="209"/>
      <c r="D84" s="209"/>
    </row>
    <row r="85" spans="1:8" ht="16.5" thickBot="1" x14ac:dyDescent="0.3">
      <c r="A85" s="25"/>
      <c r="B85" s="25"/>
      <c r="C85" s="25"/>
      <c r="D85" s="25"/>
    </row>
    <row r="86" spans="1:8" ht="16.5" thickBot="1" x14ac:dyDescent="0.3">
      <c r="A86" s="199" t="s">
        <v>50</v>
      </c>
      <c r="B86" s="199"/>
      <c r="C86" s="199"/>
      <c r="D86" s="199"/>
      <c r="F86" s="204" t="s">
        <v>207</v>
      </c>
      <c r="G86" s="205"/>
    </row>
    <row r="87" spans="1:8" x14ac:dyDescent="0.25">
      <c r="A87" s="9"/>
      <c r="B87" s="9"/>
      <c r="C87" s="9"/>
      <c r="D87" s="9"/>
      <c r="F87" s="53" t="s">
        <v>135</v>
      </c>
      <c r="G87" s="119">
        <f>CCT!D8</f>
        <v>0</v>
      </c>
    </row>
    <row r="88" spans="1:8" x14ac:dyDescent="0.25">
      <c r="A88" s="68" t="s">
        <v>51</v>
      </c>
      <c r="B88" s="68" t="s">
        <v>52</v>
      </c>
      <c r="C88" s="68" t="s">
        <v>1</v>
      </c>
      <c r="D88" s="68" t="s">
        <v>27</v>
      </c>
      <c r="F88" s="54" t="s">
        <v>136</v>
      </c>
      <c r="G88" s="114">
        <v>1</v>
      </c>
    </row>
    <row r="89" spans="1:8" x14ac:dyDescent="0.25">
      <c r="A89" s="70" t="s">
        <v>28</v>
      </c>
      <c r="B89" s="10" t="s">
        <v>147</v>
      </c>
      <c r="C89" s="85">
        <f>G102</f>
        <v>0</v>
      </c>
      <c r="D89" s="127" t="str">
        <f>G107</f>
        <v/>
      </c>
      <c r="F89" s="54" t="s">
        <v>137</v>
      </c>
      <c r="G89" s="117">
        <f>G87*G88</f>
        <v>0</v>
      </c>
    </row>
    <row r="90" spans="1:8" ht="16.5" thickBot="1" x14ac:dyDescent="0.3">
      <c r="A90" s="26" t="s">
        <v>29</v>
      </c>
      <c r="B90" s="11" t="s">
        <v>158</v>
      </c>
      <c r="C90" s="77">
        <f>G87</f>
        <v>0</v>
      </c>
      <c r="D90" s="56">
        <f>$G$91</f>
        <v>0</v>
      </c>
      <c r="F90" s="115" t="s">
        <v>157</v>
      </c>
      <c r="G90" s="118">
        <f>G89*20%</f>
        <v>0</v>
      </c>
    </row>
    <row r="91" spans="1:8" ht="16.5" thickBot="1" x14ac:dyDescent="0.3">
      <c r="A91" s="26" t="s">
        <v>30</v>
      </c>
      <c r="B91" s="11" t="s">
        <v>160</v>
      </c>
      <c r="C91" s="77">
        <f>CCT!D10</f>
        <v>0</v>
      </c>
      <c r="D91" s="56">
        <f>$C$91</f>
        <v>0</v>
      </c>
      <c r="F91" s="55" t="s">
        <v>138</v>
      </c>
      <c r="G91" s="116">
        <f>G89-G90</f>
        <v>0</v>
      </c>
    </row>
    <row r="92" spans="1:8" x14ac:dyDescent="0.25">
      <c r="A92" s="26" t="s">
        <v>46</v>
      </c>
      <c r="B92" s="11" t="s">
        <v>159</v>
      </c>
      <c r="C92" s="77">
        <f>CCT!D9</f>
        <v>0</v>
      </c>
      <c r="D92" s="56">
        <f>$C$92</f>
        <v>0</v>
      </c>
      <c r="F92" s="123"/>
      <c r="G92" s="123"/>
    </row>
    <row r="93" spans="1:8" x14ac:dyDescent="0.25">
      <c r="A93" s="26" t="s">
        <v>31</v>
      </c>
      <c r="B93" s="11" t="s">
        <v>148</v>
      </c>
      <c r="C93" s="66"/>
      <c r="D93" s="56">
        <v>0</v>
      </c>
      <c r="F93" s="207"/>
      <c r="G93" s="207"/>
    </row>
    <row r="94" spans="1:8" x14ac:dyDescent="0.25">
      <c r="A94" s="26" t="s">
        <v>32</v>
      </c>
      <c r="B94" s="11" t="s">
        <v>204</v>
      </c>
      <c r="C94" s="69"/>
      <c r="D94" s="57">
        <v>0</v>
      </c>
      <c r="F94" s="123"/>
      <c r="G94" s="121"/>
      <c r="H94" s="42"/>
    </row>
    <row r="95" spans="1:8" x14ac:dyDescent="0.25">
      <c r="A95" s="189" t="s">
        <v>2</v>
      </c>
      <c r="B95" s="189"/>
      <c r="C95" s="189"/>
      <c r="D95" s="83">
        <f>SUM(D89:D94)</f>
        <v>0</v>
      </c>
      <c r="F95" s="123"/>
      <c r="G95" s="124"/>
    </row>
    <row r="96" spans="1:8" hidden="1" x14ac:dyDescent="0.25">
      <c r="A96" s="185" t="s">
        <v>83</v>
      </c>
      <c r="B96" s="185"/>
      <c r="C96" s="185"/>
      <c r="D96" s="185"/>
      <c r="F96" s="123"/>
      <c r="G96" s="121"/>
    </row>
    <row r="97" spans="1:8" ht="15.75" hidden="1" customHeight="1" x14ac:dyDescent="0.25">
      <c r="A97" s="183" t="s">
        <v>94</v>
      </c>
      <c r="B97" s="183"/>
      <c r="C97" s="183"/>
      <c r="D97" s="183"/>
      <c r="F97" s="123"/>
      <c r="G97" s="121"/>
    </row>
    <row r="98" spans="1:8" ht="30" hidden="1" customHeight="1" x14ac:dyDescent="0.25">
      <c r="A98" s="183" t="s">
        <v>95</v>
      </c>
      <c r="B98" s="183"/>
      <c r="C98" s="183"/>
      <c r="D98" s="183"/>
      <c r="F98" s="125"/>
      <c r="G98" s="121"/>
    </row>
    <row r="99" spans="1:8" ht="18" hidden="1" customHeight="1" x14ac:dyDescent="0.25">
      <c r="A99" s="183" t="s">
        <v>206</v>
      </c>
      <c r="B99" s="183"/>
      <c r="C99" s="183"/>
      <c r="D99" s="183"/>
      <c r="E99" s="12"/>
      <c r="F99" s="126"/>
      <c r="G99" s="122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199" t="s">
        <v>53</v>
      </c>
      <c r="B101" s="199"/>
      <c r="C101" s="199"/>
      <c r="D101" s="199"/>
      <c r="F101" s="204" t="s">
        <v>208</v>
      </c>
      <c r="G101" s="205"/>
    </row>
    <row r="102" spans="1:8" x14ac:dyDescent="0.25">
      <c r="A102" s="9"/>
      <c r="B102" s="9"/>
      <c r="C102" s="9"/>
      <c r="D102" s="9"/>
      <c r="F102" s="53" t="s">
        <v>139</v>
      </c>
      <c r="G102" s="113">
        <f>VT!D4</f>
        <v>0</v>
      </c>
      <c r="H102" s="42" t="s">
        <v>162</v>
      </c>
    </row>
    <row r="103" spans="1:8" x14ac:dyDescent="0.25">
      <c r="A103" s="68">
        <v>2</v>
      </c>
      <c r="B103" s="68" t="s">
        <v>54</v>
      </c>
      <c r="C103" s="178" t="s">
        <v>27</v>
      </c>
      <c r="D103" s="178"/>
      <c r="F103" s="54" t="s">
        <v>205</v>
      </c>
      <c r="G103" s="114">
        <v>2</v>
      </c>
    </row>
    <row r="104" spans="1:8" x14ac:dyDescent="0.25">
      <c r="A104" s="70" t="s">
        <v>37</v>
      </c>
      <c r="B104" s="10" t="s">
        <v>38</v>
      </c>
      <c r="C104" s="206">
        <f>D54</f>
        <v>0</v>
      </c>
      <c r="D104" s="206"/>
      <c r="F104" s="54" t="s">
        <v>140</v>
      </c>
      <c r="G104" s="117">
        <v>22</v>
      </c>
    </row>
    <row r="105" spans="1:8" x14ac:dyDescent="0.25">
      <c r="A105" s="70" t="s">
        <v>43</v>
      </c>
      <c r="B105" s="10" t="s">
        <v>44</v>
      </c>
      <c r="C105" s="173">
        <f>D71</f>
        <v>0</v>
      </c>
      <c r="D105" s="173"/>
      <c r="F105" s="54" t="s">
        <v>141</v>
      </c>
      <c r="G105" s="117">
        <f>G102*G103*G104</f>
        <v>0</v>
      </c>
    </row>
    <row r="106" spans="1:8" ht="16.5" thickBot="1" x14ac:dyDescent="0.3">
      <c r="A106" s="70" t="s">
        <v>51</v>
      </c>
      <c r="B106" s="10" t="s">
        <v>52</v>
      </c>
      <c r="C106" s="173">
        <f>D95</f>
        <v>0</v>
      </c>
      <c r="D106" s="173"/>
      <c r="F106" s="76" t="s">
        <v>142</v>
      </c>
      <c r="G106" s="117">
        <f>D31*6%</f>
        <v>0</v>
      </c>
    </row>
    <row r="107" spans="1:8" ht="16.5" thickBot="1" x14ac:dyDescent="0.3">
      <c r="A107" s="174" t="s">
        <v>2</v>
      </c>
      <c r="B107" s="175"/>
      <c r="C107" s="190">
        <f>SUM(C104:C106)</f>
        <v>0</v>
      </c>
      <c r="D107" s="190"/>
      <c r="F107" s="55" t="s">
        <v>138</v>
      </c>
      <c r="G107" s="116" t="str">
        <f>IF(G102=0,"",G105-G106)</f>
        <v/>
      </c>
      <c r="H107" s="12"/>
    </row>
    <row r="108" spans="1:8" x14ac:dyDescent="0.25">
      <c r="A108" s="9"/>
      <c r="B108" s="9"/>
      <c r="C108" s="9"/>
      <c r="D108" s="9"/>
    </row>
    <row r="109" spans="1:8" x14ac:dyDescent="0.25">
      <c r="A109" s="9"/>
      <c r="B109" s="9"/>
      <c r="C109" s="9"/>
      <c r="D109" s="9"/>
    </row>
    <row r="110" spans="1:8" x14ac:dyDescent="0.25">
      <c r="A110" s="177" t="s">
        <v>12</v>
      </c>
      <c r="B110" s="177"/>
      <c r="C110" s="177"/>
      <c r="D110" s="177"/>
    </row>
    <row r="111" spans="1:8" x14ac:dyDescent="0.25">
      <c r="A111" s="4"/>
      <c r="B111" s="4"/>
      <c r="C111" s="4"/>
      <c r="D111" s="4"/>
    </row>
    <row r="112" spans="1:8" x14ac:dyDescent="0.25">
      <c r="A112" s="202" t="s">
        <v>109</v>
      </c>
      <c r="B112" s="202"/>
      <c r="C112" s="27">
        <f>D38+C107-SUM(D63:D69)</f>
        <v>0</v>
      </c>
      <c r="D112" s="12"/>
      <c r="F112" s="28"/>
    </row>
    <row r="113" spans="1:9" x14ac:dyDescent="0.25">
      <c r="A113" s="203" t="s">
        <v>110</v>
      </c>
      <c r="B113" s="203"/>
      <c r="C113" s="27">
        <f>D38+C107</f>
        <v>0</v>
      </c>
      <c r="D113" s="12"/>
      <c r="F113" s="22"/>
    </row>
    <row r="114" spans="1:9" x14ac:dyDescent="0.25">
      <c r="A114" s="68">
        <v>3</v>
      </c>
      <c r="B114" s="68" t="s">
        <v>55</v>
      </c>
      <c r="C114" s="68" t="s">
        <v>56</v>
      </c>
      <c r="D114" s="68" t="s">
        <v>27</v>
      </c>
    </row>
    <row r="115" spans="1:9" x14ac:dyDescent="0.25">
      <c r="A115" s="70" t="s">
        <v>28</v>
      </c>
      <c r="B115" s="103" t="s">
        <v>57</v>
      </c>
      <c r="C115" s="75">
        <f>(1/12)*5%</f>
        <v>4.1666666666666666E-3</v>
      </c>
      <c r="D115" s="57">
        <f>C112*C115</f>
        <v>0</v>
      </c>
      <c r="F115" s="22"/>
    </row>
    <row r="116" spans="1:9" x14ac:dyDescent="0.25">
      <c r="A116" s="70" t="s">
        <v>29</v>
      </c>
      <c r="B116" s="29" t="s">
        <v>58</v>
      </c>
      <c r="C116" s="30">
        <v>0.08</v>
      </c>
      <c r="D116" s="14">
        <f>D115*$C$116</f>
        <v>0</v>
      </c>
      <c r="I116" s="31"/>
    </row>
    <row r="117" spans="1:9" x14ac:dyDescent="0.25">
      <c r="A117" s="70" t="s">
        <v>30</v>
      </c>
      <c r="B117" s="29" t="s">
        <v>167</v>
      </c>
      <c r="C117" s="30">
        <v>0.02</v>
      </c>
      <c r="D117" s="14">
        <f>C117*D115</f>
        <v>0</v>
      </c>
      <c r="E117" s="22"/>
      <c r="F117" s="31"/>
    </row>
    <row r="118" spans="1:9" x14ac:dyDescent="0.25">
      <c r="A118" s="70" t="s">
        <v>46</v>
      </c>
      <c r="B118" s="29" t="s">
        <v>59</v>
      </c>
      <c r="C118" s="75">
        <f>7/30/12</f>
        <v>1.9444444444444445E-2</v>
      </c>
      <c r="D118" s="14">
        <f>C113*C118</f>
        <v>0</v>
      </c>
      <c r="F118" s="22"/>
    </row>
    <row r="119" spans="1:9" x14ac:dyDescent="0.25">
      <c r="A119" s="70" t="s">
        <v>31</v>
      </c>
      <c r="B119" s="29" t="s">
        <v>169</v>
      </c>
      <c r="C119" s="30">
        <f>$C$71</f>
        <v>0.36800000000000005</v>
      </c>
      <c r="D119" s="14">
        <f>D118*C119</f>
        <v>0</v>
      </c>
    </row>
    <row r="120" spans="1:9" x14ac:dyDescent="0.25">
      <c r="A120" s="70" t="s">
        <v>32</v>
      </c>
      <c r="B120" s="29" t="s">
        <v>144</v>
      </c>
      <c r="C120" s="30">
        <v>0.02</v>
      </c>
      <c r="D120" s="14">
        <f>D118*$C$120</f>
        <v>0</v>
      </c>
    </row>
    <row r="121" spans="1:9" x14ac:dyDescent="0.25">
      <c r="A121" s="189" t="s">
        <v>2</v>
      </c>
      <c r="B121" s="189"/>
      <c r="C121" s="30"/>
      <c r="D121" s="49">
        <f>SUM(D115:D120)</f>
        <v>0</v>
      </c>
      <c r="F121" s="12"/>
      <c r="G121" s="12"/>
    </row>
    <row r="122" spans="1:9" hidden="1" x14ac:dyDescent="0.25">
      <c r="A122" s="185" t="s">
        <v>83</v>
      </c>
      <c r="B122" s="185"/>
      <c r="C122" s="185"/>
      <c r="D122" s="185"/>
      <c r="F122" s="12"/>
      <c r="G122" s="12"/>
    </row>
    <row r="123" spans="1:9" ht="31.5" hidden="1" customHeight="1" x14ac:dyDescent="0.25">
      <c r="A123" s="183" t="s">
        <v>96</v>
      </c>
      <c r="B123" s="183"/>
      <c r="C123" s="183"/>
      <c r="D123" s="183"/>
      <c r="F123" s="12"/>
      <c r="G123" s="12"/>
    </row>
    <row r="124" spans="1:9" ht="28.5" hidden="1" customHeight="1" x14ac:dyDescent="0.25">
      <c r="A124" s="183" t="s">
        <v>97</v>
      </c>
      <c r="B124" s="183"/>
      <c r="C124" s="183"/>
      <c r="D124" s="183"/>
      <c r="E124" s="12"/>
      <c r="H124" s="12"/>
    </row>
    <row r="125" spans="1:9" ht="31.5" hidden="1" customHeight="1" x14ac:dyDescent="0.25">
      <c r="A125" s="183" t="s">
        <v>143</v>
      </c>
      <c r="B125" s="183"/>
      <c r="C125" s="183"/>
      <c r="D125" s="18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177" t="s">
        <v>60</v>
      </c>
      <c r="B127" s="177"/>
      <c r="C127" s="177"/>
      <c r="D127" s="177"/>
    </row>
    <row r="128" spans="1:9" ht="14.45" hidden="1" customHeight="1" x14ac:dyDescent="0.25">
      <c r="A128" s="185" t="s">
        <v>83</v>
      </c>
      <c r="B128" s="185"/>
      <c r="C128" s="185"/>
      <c r="D128" s="185"/>
    </row>
    <row r="129" spans="1:10" ht="39.75" hidden="1" customHeight="1" x14ac:dyDescent="0.25">
      <c r="A129" s="198" t="s">
        <v>98</v>
      </c>
      <c r="B129" s="198"/>
      <c r="C129" s="198"/>
      <c r="D129" s="198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199" t="s">
        <v>61</v>
      </c>
      <c r="B131" s="199"/>
      <c r="C131" s="199"/>
      <c r="D131" s="199"/>
    </row>
    <row r="132" spans="1:10" x14ac:dyDescent="0.25">
      <c r="A132" s="4"/>
      <c r="B132" s="4"/>
      <c r="C132" s="4"/>
      <c r="D132" s="4"/>
    </row>
    <row r="133" spans="1:10" x14ac:dyDescent="0.25">
      <c r="A133" s="200" t="s">
        <v>111</v>
      </c>
      <c r="B133" s="200"/>
      <c r="C133" s="17">
        <f>D38+C107+D121</f>
        <v>0</v>
      </c>
      <c r="D133" s="9"/>
    </row>
    <row r="134" spans="1:10" x14ac:dyDescent="0.25">
      <c r="A134" s="68" t="s">
        <v>62</v>
      </c>
      <c r="B134" s="68" t="s">
        <v>63</v>
      </c>
      <c r="C134" s="68" t="s">
        <v>116</v>
      </c>
      <c r="D134" s="68" t="s">
        <v>27</v>
      </c>
    </row>
    <row r="135" spans="1:10" x14ac:dyDescent="0.25">
      <c r="A135" s="41" t="s">
        <v>28</v>
      </c>
      <c r="B135" s="104" t="s">
        <v>189</v>
      </c>
      <c r="C135" s="75">
        <f>(1+1/3)/12/12</f>
        <v>9.2592592592592587E-3</v>
      </c>
      <c r="D135" s="105">
        <f>$C$133*C135</f>
        <v>0</v>
      </c>
    </row>
    <row r="136" spans="1:10" x14ac:dyDescent="0.25">
      <c r="A136" s="41" t="s">
        <v>29</v>
      </c>
      <c r="B136" s="104" t="s">
        <v>190</v>
      </c>
      <c r="C136" s="75">
        <f>((2/30/12))</f>
        <v>5.5555555555555558E-3</v>
      </c>
      <c r="D136" s="105">
        <f t="shared" ref="D136" si="1">$C$133*C136</f>
        <v>0</v>
      </c>
    </row>
    <row r="137" spans="1:10" x14ac:dyDescent="0.25">
      <c r="A137" s="41" t="s">
        <v>30</v>
      </c>
      <c r="B137" s="104" t="s">
        <v>192</v>
      </c>
      <c r="C137" s="75">
        <v>3.3300000000000001E-3</v>
      </c>
      <c r="D137" s="105">
        <f>$C$133*C137</f>
        <v>0</v>
      </c>
    </row>
    <row r="138" spans="1:10" x14ac:dyDescent="0.25">
      <c r="A138" s="41" t="s">
        <v>46</v>
      </c>
      <c r="B138" s="104" t="s">
        <v>191</v>
      </c>
      <c r="C138" s="75">
        <f>(5/30/12)*0.02</f>
        <v>2.7777777777777778E-4</v>
      </c>
      <c r="D138" s="105">
        <f>$C$133*C138</f>
        <v>0</v>
      </c>
    </row>
    <row r="139" spans="1:10" x14ac:dyDescent="0.25">
      <c r="A139" s="41" t="s">
        <v>31</v>
      </c>
      <c r="B139" s="104" t="s">
        <v>193</v>
      </c>
      <c r="C139" s="75">
        <f>(4/12)/12*0.02*100/100</f>
        <v>5.5555555555555556E-4</v>
      </c>
      <c r="D139" s="105">
        <f>$C$133*C139</f>
        <v>0</v>
      </c>
    </row>
    <row r="140" spans="1:10" x14ac:dyDescent="0.25">
      <c r="A140" s="41" t="s">
        <v>32</v>
      </c>
      <c r="B140" s="104" t="s">
        <v>194</v>
      </c>
      <c r="C140" s="75">
        <f>(5/30)/12</f>
        <v>1.3888888888888888E-2</v>
      </c>
      <c r="D140" s="105">
        <f>$C$133*C140</f>
        <v>0</v>
      </c>
    </row>
    <row r="141" spans="1:10" x14ac:dyDescent="0.25">
      <c r="A141" s="174" t="s">
        <v>80</v>
      </c>
      <c r="B141" s="201"/>
      <c r="C141" s="175"/>
      <c r="D141" s="49">
        <f>SUM(D135:D140)</f>
        <v>0</v>
      </c>
      <c r="F141" s="32"/>
      <c r="G141" s="32"/>
    </row>
    <row r="142" spans="1:10" hidden="1" x14ac:dyDescent="0.25">
      <c r="A142" s="185" t="s">
        <v>83</v>
      </c>
      <c r="B142" s="185"/>
      <c r="C142" s="185"/>
      <c r="D142" s="185"/>
      <c r="F142" s="32"/>
      <c r="G142" s="32"/>
    </row>
    <row r="143" spans="1:10" ht="15.75" hidden="1" customHeight="1" x14ac:dyDescent="0.25">
      <c r="A143" s="183" t="s">
        <v>118</v>
      </c>
      <c r="B143" s="183"/>
      <c r="C143" s="183"/>
      <c r="D143" s="183"/>
      <c r="F143" s="33"/>
      <c r="G143" s="33"/>
    </row>
    <row r="144" spans="1:10" ht="63.75" hidden="1" customHeight="1" x14ac:dyDescent="0.25">
      <c r="A144" s="183" t="s">
        <v>119</v>
      </c>
      <c r="B144" s="183"/>
      <c r="C144" s="183"/>
      <c r="D144" s="183"/>
      <c r="E144" s="32"/>
      <c r="F144" s="32"/>
      <c r="G144" s="32"/>
      <c r="H144" s="32"/>
      <c r="I144" s="32"/>
      <c r="J144" s="32"/>
    </row>
    <row r="145" spans="1:10" ht="30" hidden="1" customHeight="1" x14ac:dyDescent="0.25">
      <c r="A145" s="183" t="s">
        <v>120</v>
      </c>
      <c r="B145" s="183"/>
      <c r="C145" s="183"/>
      <c r="D145" s="183"/>
      <c r="E145" s="33"/>
      <c r="F145" s="33"/>
      <c r="G145" s="33"/>
      <c r="H145" s="33"/>
      <c r="I145" s="33"/>
      <c r="J145" s="33"/>
    </row>
    <row r="146" spans="1:10" ht="33.75" hidden="1" customHeight="1" x14ac:dyDescent="0.25">
      <c r="A146" s="183" t="s">
        <v>121</v>
      </c>
      <c r="B146" s="183"/>
      <c r="C146" s="183"/>
      <c r="D146" s="183"/>
      <c r="E146" s="33"/>
      <c r="F146" s="33"/>
      <c r="G146" s="33"/>
      <c r="H146" s="33"/>
      <c r="I146" s="33"/>
      <c r="J146" s="33"/>
    </row>
    <row r="147" spans="1:10" ht="30.6" hidden="1" customHeight="1" x14ac:dyDescent="0.25">
      <c r="A147" s="183" t="s">
        <v>99</v>
      </c>
      <c r="B147" s="183"/>
      <c r="C147" s="183"/>
      <c r="D147" s="183"/>
      <c r="E147" s="33"/>
      <c r="H147" s="33"/>
      <c r="I147" s="33"/>
      <c r="J147" s="33"/>
    </row>
    <row r="148" spans="1:10" x14ac:dyDescent="0.25">
      <c r="A148" s="51"/>
      <c r="B148" s="51"/>
      <c r="C148" s="51"/>
      <c r="D148" s="51"/>
    </row>
    <row r="149" spans="1:10" x14ac:dyDescent="0.25">
      <c r="A149" s="197" t="s">
        <v>101</v>
      </c>
      <c r="B149" s="197"/>
      <c r="C149" s="197"/>
      <c r="D149" s="197"/>
    </row>
    <row r="150" spans="1:10" x14ac:dyDescent="0.25">
      <c r="A150" s="191" t="s">
        <v>105</v>
      </c>
      <c r="B150" s="191"/>
      <c r="C150" s="84">
        <f>D38+C107+D121</f>
        <v>0</v>
      </c>
      <c r="D150" s="63"/>
    </row>
    <row r="151" spans="1:10" x14ac:dyDescent="0.25">
      <c r="A151" s="34" t="s">
        <v>102</v>
      </c>
      <c r="B151" s="34" t="s">
        <v>103</v>
      </c>
      <c r="C151" s="192" t="s">
        <v>27</v>
      </c>
      <c r="D151" s="193"/>
    </row>
    <row r="152" spans="1:10" x14ac:dyDescent="0.25">
      <c r="A152" s="35" t="s">
        <v>28</v>
      </c>
      <c r="B152" s="48" t="s">
        <v>104</v>
      </c>
      <c r="C152" s="173"/>
      <c r="D152" s="173"/>
      <c r="E152" s="42" t="s">
        <v>161</v>
      </c>
      <c r="F152" s="42"/>
    </row>
    <row r="153" spans="1:10" x14ac:dyDescent="0.25">
      <c r="A153" s="194" t="s">
        <v>2</v>
      </c>
      <c r="B153" s="195"/>
      <c r="C153" s="190">
        <f>C152</f>
        <v>0</v>
      </c>
      <c r="D153" s="190"/>
    </row>
    <row r="154" spans="1:10" x14ac:dyDescent="0.25">
      <c r="A154" s="9"/>
      <c r="B154" s="9"/>
      <c r="C154" s="9"/>
      <c r="D154" s="9"/>
    </row>
    <row r="155" spans="1:10" x14ac:dyDescent="0.25">
      <c r="A155" s="196" t="s">
        <v>64</v>
      </c>
      <c r="B155" s="196"/>
      <c r="C155" s="196"/>
      <c r="D155" s="196"/>
    </row>
    <row r="156" spans="1:10" x14ac:dyDescent="0.25">
      <c r="A156" s="13"/>
      <c r="B156" s="9"/>
      <c r="C156" s="9"/>
      <c r="D156" s="9"/>
    </row>
    <row r="157" spans="1:10" x14ac:dyDescent="0.25">
      <c r="A157" s="68">
        <v>4</v>
      </c>
      <c r="B157" s="68" t="s">
        <v>65</v>
      </c>
      <c r="C157" s="178" t="s">
        <v>27</v>
      </c>
      <c r="D157" s="178"/>
    </row>
    <row r="158" spans="1:10" x14ac:dyDescent="0.25">
      <c r="A158" s="70" t="s">
        <v>62</v>
      </c>
      <c r="B158" s="10" t="s">
        <v>66</v>
      </c>
      <c r="C158" s="173">
        <f>D141</f>
        <v>0</v>
      </c>
      <c r="D158" s="173"/>
    </row>
    <row r="159" spans="1:10" x14ac:dyDescent="0.25">
      <c r="A159" s="70" t="s">
        <v>102</v>
      </c>
      <c r="B159" s="10" t="s">
        <v>106</v>
      </c>
      <c r="C159" s="173">
        <f>C153</f>
        <v>0</v>
      </c>
      <c r="D159" s="173"/>
    </row>
    <row r="160" spans="1:10" x14ac:dyDescent="0.25">
      <c r="A160" s="189" t="s">
        <v>2</v>
      </c>
      <c r="B160" s="189"/>
      <c r="C160" s="190">
        <f>SUM(C158:D159)</f>
        <v>0</v>
      </c>
      <c r="D160" s="190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177" t="s">
        <v>13</v>
      </c>
      <c r="B163" s="177"/>
      <c r="C163" s="177"/>
      <c r="D163" s="177"/>
    </row>
    <row r="164" spans="1:10" x14ac:dyDescent="0.25">
      <c r="A164" s="9"/>
      <c r="B164" s="9"/>
      <c r="C164" s="9"/>
      <c r="D164" s="9"/>
    </row>
    <row r="165" spans="1:10" x14ac:dyDescent="0.25">
      <c r="A165" s="68">
        <v>5</v>
      </c>
      <c r="B165" s="68" t="s">
        <v>10</v>
      </c>
      <c r="C165" s="178" t="s">
        <v>27</v>
      </c>
      <c r="D165" s="178"/>
    </row>
    <row r="166" spans="1:10" x14ac:dyDescent="0.25">
      <c r="A166" s="26" t="s">
        <v>28</v>
      </c>
      <c r="B166" s="11" t="s">
        <v>67</v>
      </c>
      <c r="C166" s="186">
        <f>Uniforme!G10</f>
        <v>0</v>
      </c>
      <c r="D166" s="186"/>
    </row>
    <row r="167" spans="1:10" x14ac:dyDescent="0.25">
      <c r="A167" s="26" t="s">
        <v>29</v>
      </c>
      <c r="B167" s="11" t="s">
        <v>166</v>
      </c>
      <c r="C167" s="186">
        <f>Equipamentos!J5</f>
        <v>0</v>
      </c>
      <c r="D167" s="186"/>
    </row>
    <row r="168" spans="1:10" x14ac:dyDescent="0.25">
      <c r="A168" s="59" t="s">
        <v>30</v>
      </c>
      <c r="B168" s="36" t="s">
        <v>210</v>
      </c>
      <c r="C168" s="187">
        <v>0</v>
      </c>
      <c r="D168" s="187"/>
    </row>
    <row r="169" spans="1:10" x14ac:dyDescent="0.25">
      <c r="A169" s="61" t="s">
        <v>46</v>
      </c>
      <c r="B169" s="60" t="s">
        <v>209</v>
      </c>
      <c r="C169" s="187">
        <v>0</v>
      </c>
      <c r="D169" s="187"/>
    </row>
    <row r="170" spans="1:10" x14ac:dyDescent="0.25">
      <c r="A170" s="174" t="s">
        <v>49</v>
      </c>
      <c r="B170" s="175"/>
      <c r="C170" s="188">
        <f>SUM(C166:C169)</f>
        <v>0</v>
      </c>
      <c r="D170" s="188"/>
    </row>
    <row r="171" spans="1:10" hidden="1" x14ac:dyDescent="0.25">
      <c r="A171" s="185" t="s">
        <v>83</v>
      </c>
      <c r="B171" s="185"/>
      <c r="C171" s="185"/>
      <c r="D171" s="185"/>
      <c r="F171" s="32"/>
      <c r="G171" s="32"/>
    </row>
    <row r="172" spans="1:10" ht="44.25" hidden="1" customHeight="1" x14ac:dyDescent="0.25">
      <c r="A172" s="183" t="s">
        <v>100</v>
      </c>
      <c r="B172" s="183"/>
      <c r="C172" s="183"/>
      <c r="D172" s="183"/>
      <c r="F172" s="37"/>
      <c r="G172" s="37"/>
    </row>
    <row r="173" spans="1:10" ht="22.5" hidden="1" customHeight="1" x14ac:dyDescent="0.25">
      <c r="A173" s="183" t="s">
        <v>145</v>
      </c>
      <c r="B173" s="183"/>
      <c r="C173" s="183"/>
      <c r="D173" s="183"/>
      <c r="F173" s="32"/>
      <c r="G173" s="32"/>
    </row>
    <row r="174" spans="1:10" ht="33" hidden="1" customHeight="1" x14ac:dyDescent="0.25">
      <c r="A174" s="183" t="s">
        <v>146</v>
      </c>
      <c r="B174" s="183"/>
      <c r="C174" s="183"/>
      <c r="D174" s="183"/>
      <c r="E174" s="32"/>
      <c r="H174" s="32"/>
      <c r="I174" s="32"/>
      <c r="J174" s="32"/>
    </row>
    <row r="175" spans="1:10" ht="31.5" customHeight="1" x14ac:dyDescent="0.25">
      <c r="A175" s="9"/>
      <c r="B175" s="9"/>
      <c r="C175" s="9"/>
      <c r="D175" s="9"/>
      <c r="E175" s="32"/>
      <c r="H175" s="32"/>
      <c r="I175" s="32"/>
      <c r="J175" s="32"/>
    </row>
    <row r="176" spans="1:10" x14ac:dyDescent="0.25">
      <c r="A176" s="177" t="s">
        <v>14</v>
      </c>
      <c r="B176" s="177"/>
      <c r="C176" s="177"/>
      <c r="D176" s="177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179" t="s">
        <v>112</v>
      </c>
      <c r="C178" s="179"/>
      <c r="D178" s="17">
        <f>D38+C107+D121+C160+C170</f>
        <v>0</v>
      </c>
    </row>
    <row r="179" spans="1:7" x14ac:dyDescent="0.25">
      <c r="A179" s="4"/>
      <c r="B179" s="179" t="s">
        <v>113</v>
      </c>
      <c r="C179" s="179"/>
      <c r="D179" s="17">
        <f>D178+D182</f>
        <v>0</v>
      </c>
    </row>
    <row r="180" spans="1:7" x14ac:dyDescent="0.25">
      <c r="A180" s="4"/>
      <c r="B180" s="179" t="s">
        <v>114</v>
      </c>
      <c r="C180" s="179"/>
      <c r="D180" s="17">
        <f>(D179+D183)/(1-C184)</f>
        <v>0</v>
      </c>
    </row>
    <row r="181" spans="1:7" x14ac:dyDescent="0.25">
      <c r="A181" s="68">
        <v>6</v>
      </c>
      <c r="B181" s="68" t="s">
        <v>11</v>
      </c>
      <c r="C181" s="68" t="s">
        <v>39</v>
      </c>
      <c r="D181" s="68" t="s">
        <v>27</v>
      </c>
    </row>
    <row r="182" spans="1:7" ht="14.45" customHeight="1" x14ac:dyDescent="0.25">
      <c r="A182" s="70" t="s">
        <v>28</v>
      </c>
      <c r="B182" s="11" t="s">
        <v>8</v>
      </c>
      <c r="C182" s="120"/>
      <c r="D182" s="38">
        <f>D178*C182</f>
        <v>0</v>
      </c>
    </row>
    <row r="183" spans="1:7" x14ac:dyDescent="0.25">
      <c r="A183" s="70" t="s">
        <v>29</v>
      </c>
      <c r="B183" s="11" t="s">
        <v>79</v>
      </c>
      <c r="C183" s="120"/>
      <c r="D183" s="38">
        <f>D179*C183</f>
        <v>0</v>
      </c>
    </row>
    <row r="184" spans="1:7" x14ac:dyDescent="0.25">
      <c r="A184" s="70" t="s">
        <v>30</v>
      </c>
      <c r="B184" s="10" t="s">
        <v>9</v>
      </c>
      <c r="C184" s="30">
        <f>SUM(C185:C189)</f>
        <v>0</v>
      </c>
      <c r="D184" s="38"/>
    </row>
    <row r="185" spans="1:7" x14ac:dyDescent="0.25">
      <c r="A185" s="70"/>
      <c r="B185" s="10" t="s">
        <v>68</v>
      </c>
      <c r="C185" s="30"/>
      <c r="D185" s="38">
        <f>D180*C185</f>
        <v>0</v>
      </c>
    </row>
    <row r="186" spans="1:7" x14ac:dyDescent="0.25">
      <c r="A186" s="70"/>
      <c r="B186" s="10" t="s">
        <v>69</v>
      </c>
      <c r="C186" s="30"/>
      <c r="D186" s="38">
        <f>D180*C186</f>
        <v>0</v>
      </c>
    </row>
    <row r="187" spans="1:7" x14ac:dyDescent="0.25">
      <c r="A187" s="70"/>
      <c r="B187" s="10" t="s">
        <v>70</v>
      </c>
      <c r="C187" s="30"/>
      <c r="D187" s="38">
        <f>D180*C187</f>
        <v>0</v>
      </c>
    </row>
    <row r="188" spans="1:7" x14ac:dyDescent="0.25">
      <c r="A188" s="70"/>
      <c r="B188" s="10" t="s">
        <v>71</v>
      </c>
      <c r="C188" s="58"/>
      <c r="D188" s="38">
        <f>D180*C188</f>
        <v>0</v>
      </c>
    </row>
    <row r="189" spans="1:7" x14ac:dyDescent="0.25">
      <c r="A189" s="70"/>
      <c r="B189" s="10" t="s">
        <v>150</v>
      </c>
      <c r="C189" s="58"/>
      <c r="D189" s="38"/>
    </row>
    <row r="190" spans="1:7" ht="19.5" customHeight="1" x14ac:dyDescent="0.25">
      <c r="A190" s="180" t="s">
        <v>7</v>
      </c>
      <c r="B190" s="180"/>
      <c r="C190" s="30"/>
      <c r="D190" s="50">
        <f>SUM(D182:D189)</f>
        <v>0</v>
      </c>
      <c r="F190" s="33"/>
      <c r="G190" s="33"/>
    </row>
    <row r="191" spans="1:7" hidden="1" x14ac:dyDescent="0.25">
      <c r="A191" s="181" t="s">
        <v>83</v>
      </c>
      <c r="B191" s="182"/>
      <c r="C191" s="182"/>
      <c r="D191" s="182"/>
      <c r="F191" s="12"/>
      <c r="G191" s="12"/>
    </row>
    <row r="192" spans="1:7" hidden="1" x14ac:dyDescent="0.25">
      <c r="A192" s="183" t="s">
        <v>153</v>
      </c>
      <c r="B192" s="183"/>
      <c r="C192" s="183"/>
      <c r="D192" s="183"/>
      <c r="F192" s="12"/>
      <c r="G192" s="12"/>
    </row>
    <row r="193" spans="1:10" hidden="1" x14ac:dyDescent="0.25">
      <c r="A193" s="184" t="s">
        <v>122</v>
      </c>
      <c r="B193" s="184"/>
      <c r="C193" s="184"/>
      <c r="D193" s="184"/>
      <c r="E193" s="33"/>
      <c r="H193" s="33"/>
      <c r="I193" s="33"/>
      <c r="J193" s="33"/>
    </row>
    <row r="194" spans="1:10" x14ac:dyDescent="0.25">
      <c r="A194" s="67"/>
      <c r="B194" s="67"/>
      <c r="C194" s="67"/>
      <c r="D194" s="67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177" t="s">
        <v>72</v>
      </c>
      <c r="B196" s="177"/>
      <c r="C196" s="177"/>
      <c r="D196" s="177"/>
    </row>
    <row r="197" spans="1:10" x14ac:dyDescent="0.25">
      <c r="A197" s="9"/>
      <c r="B197" s="9"/>
      <c r="C197" s="9"/>
      <c r="D197" s="9"/>
    </row>
    <row r="198" spans="1:10" x14ac:dyDescent="0.25">
      <c r="A198" s="68"/>
      <c r="B198" s="68" t="s">
        <v>73</v>
      </c>
      <c r="C198" s="178" t="s">
        <v>27</v>
      </c>
      <c r="D198" s="178"/>
    </row>
    <row r="199" spans="1:10" x14ac:dyDescent="0.25">
      <c r="A199" s="64" t="s">
        <v>28</v>
      </c>
      <c r="B199" s="10" t="s">
        <v>25</v>
      </c>
      <c r="C199" s="173">
        <f>D38</f>
        <v>0</v>
      </c>
      <c r="D199" s="173"/>
    </row>
    <row r="200" spans="1:10" x14ac:dyDescent="0.25">
      <c r="A200" s="64" t="s">
        <v>29</v>
      </c>
      <c r="B200" s="10" t="s">
        <v>35</v>
      </c>
      <c r="C200" s="173">
        <f>C107</f>
        <v>0</v>
      </c>
      <c r="D200" s="173"/>
    </row>
    <row r="201" spans="1:10" x14ac:dyDescent="0.25">
      <c r="A201" s="64" t="s">
        <v>30</v>
      </c>
      <c r="B201" s="10" t="s">
        <v>12</v>
      </c>
      <c r="C201" s="173">
        <f>D121</f>
        <v>0</v>
      </c>
      <c r="D201" s="173"/>
    </row>
    <row r="202" spans="1:10" x14ac:dyDescent="0.25">
      <c r="A202" s="64" t="s">
        <v>46</v>
      </c>
      <c r="B202" s="10" t="s">
        <v>60</v>
      </c>
      <c r="C202" s="173">
        <f>C160</f>
        <v>0</v>
      </c>
      <c r="D202" s="173"/>
    </row>
    <row r="203" spans="1:10" x14ac:dyDescent="0.25">
      <c r="A203" s="64" t="s">
        <v>31</v>
      </c>
      <c r="B203" s="10" t="s">
        <v>13</v>
      </c>
      <c r="C203" s="173">
        <f>C170</f>
        <v>0</v>
      </c>
      <c r="D203" s="173"/>
    </row>
    <row r="204" spans="1:10" ht="14.45" customHeight="1" x14ac:dyDescent="0.25">
      <c r="A204" s="174" t="s">
        <v>74</v>
      </c>
      <c r="B204" s="175"/>
      <c r="C204" s="176">
        <f>SUM(C199:C203)</f>
        <v>0</v>
      </c>
      <c r="D204" s="176"/>
    </row>
    <row r="205" spans="1:10" x14ac:dyDescent="0.25">
      <c r="A205" s="64" t="s">
        <v>32</v>
      </c>
      <c r="B205" s="10" t="s">
        <v>75</v>
      </c>
      <c r="C205" s="173">
        <f>D190</f>
        <v>0</v>
      </c>
      <c r="D205" s="173"/>
    </row>
    <row r="206" spans="1:10" ht="14.45" customHeight="1" x14ac:dyDescent="0.25">
      <c r="A206" s="174" t="s">
        <v>76</v>
      </c>
      <c r="B206" s="175"/>
      <c r="C206" s="176">
        <f>C204+C205</f>
        <v>0</v>
      </c>
      <c r="D206" s="176"/>
    </row>
  </sheetData>
  <mergeCells count="133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BF0EA-B45D-4249-80AC-449081AD0C25}">
  <sheetPr>
    <tabColor theme="8"/>
  </sheetPr>
  <dimension ref="A1:J206"/>
  <sheetViews>
    <sheetView zoomScaleNormal="100" zoomScaleSheetLayoutView="120" workbookViewId="0">
      <selection activeCell="C15" sqref="C15:D15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30" t="s">
        <v>0</v>
      </c>
      <c r="B1" s="230"/>
      <c r="C1" s="230"/>
      <c r="D1" s="230"/>
    </row>
    <row r="2" spans="1:6" x14ac:dyDescent="0.25">
      <c r="A2" s="230" t="s">
        <v>15</v>
      </c>
      <c r="B2" s="230"/>
      <c r="C2" s="230"/>
      <c r="D2" s="230"/>
    </row>
    <row r="3" spans="1:6" x14ac:dyDescent="0.25">
      <c r="A3" s="3"/>
      <c r="B3" s="3"/>
      <c r="C3" s="3"/>
      <c r="D3" s="3"/>
    </row>
    <row r="4" spans="1:6" x14ac:dyDescent="0.25">
      <c r="A4" s="107" t="str">
        <f>Proposta_Global!A1</f>
        <v>PREGÃO ELETRÔNICO Nº XX/2023-SR/PR/PR (UG 200364)</v>
      </c>
      <c r="B4" s="3"/>
      <c r="C4" s="3"/>
      <c r="D4" s="3"/>
    </row>
    <row r="5" spans="1:6" x14ac:dyDescent="0.25">
      <c r="A5" s="107" t="str">
        <f>Proposta_Global!A2</f>
        <v>PROCESSO ADMINISTRATIVO Nº 08385.012093/2023-54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31" t="s">
        <v>16</v>
      </c>
      <c r="B7" s="231"/>
      <c r="C7" s="231"/>
      <c r="D7" s="231"/>
    </row>
    <row r="8" spans="1:6" ht="14.45" customHeight="1" x14ac:dyDescent="0.25">
      <c r="A8" s="232" t="s">
        <v>203</v>
      </c>
      <c r="B8" s="232"/>
      <c r="C8" s="232"/>
      <c r="D8" s="232"/>
    </row>
    <row r="9" spans="1:6" ht="14.25" customHeight="1" x14ac:dyDescent="0.25">
      <c r="A9" s="232"/>
      <c r="B9" s="232"/>
      <c r="C9" s="232"/>
      <c r="D9" s="232"/>
    </row>
    <row r="10" spans="1:6" x14ac:dyDescent="0.25">
      <c r="A10" s="62"/>
      <c r="B10" s="62"/>
      <c r="C10" s="62"/>
      <c r="D10" s="62"/>
    </row>
    <row r="11" spans="1:6" x14ac:dyDescent="0.25">
      <c r="A11" s="177" t="s">
        <v>17</v>
      </c>
      <c r="B11" s="177"/>
      <c r="C11" s="177"/>
      <c r="D11" s="177"/>
    </row>
    <row r="12" spans="1:6" x14ac:dyDescent="0.25">
      <c r="A12" s="4"/>
      <c r="B12" s="4"/>
      <c r="C12" s="4"/>
      <c r="D12" s="62"/>
    </row>
    <row r="13" spans="1:6" x14ac:dyDescent="0.25">
      <c r="A13" s="64">
        <v>1</v>
      </c>
      <c r="B13" s="1" t="s">
        <v>18</v>
      </c>
      <c r="C13" s="233" t="s">
        <v>173</v>
      </c>
      <c r="D13" s="234"/>
    </row>
    <row r="14" spans="1:6" x14ac:dyDescent="0.25">
      <c r="A14" s="64">
        <v>2</v>
      </c>
      <c r="B14" s="1" t="s">
        <v>19</v>
      </c>
      <c r="C14" s="223" t="s">
        <v>170</v>
      </c>
      <c r="D14" s="223"/>
    </row>
    <row r="15" spans="1:6" x14ac:dyDescent="0.25">
      <c r="A15" s="64">
        <v>3</v>
      </c>
      <c r="B15" s="5" t="s">
        <v>20</v>
      </c>
      <c r="C15" s="224">
        <f>CCT!D6</f>
        <v>0</v>
      </c>
      <c r="D15" s="225"/>
      <c r="F15" s="42" t="s">
        <v>152</v>
      </c>
    </row>
    <row r="16" spans="1:6" x14ac:dyDescent="0.25">
      <c r="A16" s="6">
        <v>4</v>
      </c>
      <c r="B16" s="7" t="s">
        <v>21</v>
      </c>
      <c r="C16" s="226" t="s">
        <v>171</v>
      </c>
      <c r="D16" s="227"/>
    </row>
    <row r="17" spans="1:7" x14ac:dyDescent="0.25">
      <c r="A17" s="64">
        <v>5</v>
      </c>
      <c r="B17" s="1" t="s">
        <v>123</v>
      </c>
      <c r="C17" s="228"/>
      <c r="D17" s="228"/>
    </row>
    <row r="18" spans="1:7" x14ac:dyDescent="0.25">
      <c r="A18" s="64">
        <v>6</v>
      </c>
      <c r="B18" s="1" t="s">
        <v>22</v>
      </c>
      <c r="C18" s="228"/>
      <c r="D18" s="228"/>
    </row>
    <row r="19" spans="1:7" x14ac:dyDescent="0.25">
      <c r="A19" s="64">
        <v>7</v>
      </c>
      <c r="B19" s="1" t="s">
        <v>23</v>
      </c>
      <c r="C19" s="229"/>
      <c r="D19" s="229"/>
    </row>
    <row r="20" spans="1:7" x14ac:dyDescent="0.25">
      <c r="A20" s="64">
        <v>8</v>
      </c>
      <c r="B20" s="1" t="s">
        <v>24</v>
      </c>
      <c r="C20" s="221" t="s">
        <v>172</v>
      </c>
      <c r="D20" s="221"/>
    </row>
    <row r="21" spans="1:7" ht="15.75" hidden="1" customHeight="1" x14ac:dyDescent="0.25">
      <c r="A21" s="185" t="s">
        <v>83</v>
      </c>
      <c r="B21" s="185"/>
      <c r="C21" s="185"/>
      <c r="D21" s="185"/>
    </row>
    <row r="22" spans="1:7" hidden="1" x14ac:dyDescent="0.25">
      <c r="A22" s="184" t="s">
        <v>84</v>
      </c>
      <c r="B22" s="184"/>
      <c r="C22" s="184"/>
      <c r="D22" s="184"/>
    </row>
    <row r="23" spans="1:7" hidden="1" x14ac:dyDescent="0.25">
      <c r="A23" s="184" t="s">
        <v>107</v>
      </c>
      <c r="B23" s="184"/>
      <c r="C23" s="184"/>
      <c r="D23" s="184"/>
    </row>
    <row r="24" spans="1:7" hidden="1" x14ac:dyDescent="0.25">
      <c r="A24" s="222" t="s">
        <v>85</v>
      </c>
      <c r="B24" s="222"/>
      <c r="C24" s="222"/>
      <c r="D24" s="222"/>
    </row>
    <row r="25" spans="1:7" ht="15.6" hidden="1" customHeight="1" x14ac:dyDescent="0.25">
      <c r="A25" s="183" t="s">
        <v>155</v>
      </c>
      <c r="B25" s="183"/>
      <c r="C25" s="183"/>
      <c r="D25" s="183"/>
      <c r="E25" s="8"/>
      <c r="F25" s="8"/>
      <c r="G25" s="8"/>
    </row>
    <row r="26" spans="1:7" ht="15.6" hidden="1" customHeight="1" x14ac:dyDescent="0.25">
      <c r="A26" s="183" t="s">
        <v>156</v>
      </c>
      <c r="B26" s="183"/>
      <c r="C26" s="183"/>
      <c r="D26" s="18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177" t="s">
        <v>25</v>
      </c>
      <c r="B28" s="177"/>
      <c r="C28" s="177"/>
      <c r="D28" s="177"/>
    </row>
    <row r="29" spans="1:7" x14ac:dyDescent="0.25">
      <c r="A29" s="9"/>
      <c r="B29" s="9"/>
      <c r="C29" s="9"/>
      <c r="D29" s="9"/>
    </row>
    <row r="30" spans="1:7" x14ac:dyDescent="0.25">
      <c r="A30" s="68">
        <v>1</v>
      </c>
      <c r="B30" s="215" t="s">
        <v>26</v>
      </c>
      <c r="C30" s="216"/>
      <c r="D30" s="65" t="s">
        <v>27</v>
      </c>
    </row>
    <row r="31" spans="1:7" x14ac:dyDescent="0.25">
      <c r="A31" s="70" t="s">
        <v>28</v>
      </c>
      <c r="B31" s="217" t="s">
        <v>125</v>
      </c>
      <c r="C31" s="218"/>
      <c r="D31" s="72">
        <f>$C$15/44*40</f>
        <v>0</v>
      </c>
    </row>
    <row r="32" spans="1:7" x14ac:dyDescent="0.25">
      <c r="A32" s="70" t="s">
        <v>29</v>
      </c>
      <c r="B32" s="213" t="s">
        <v>124</v>
      </c>
      <c r="C32" s="214"/>
      <c r="D32" s="71">
        <f xml:space="preserve"> (D31*30/100)</f>
        <v>0</v>
      </c>
    </row>
    <row r="33" spans="1:7" x14ac:dyDescent="0.25">
      <c r="A33" s="70" t="s">
        <v>30</v>
      </c>
      <c r="B33" s="219" t="s">
        <v>129</v>
      </c>
      <c r="C33" s="220"/>
      <c r="D33" s="71">
        <v>0</v>
      </c>
    </row>
    <row r="34" spans="1:7" x14ac:dyDescent="0.25">
      <c r="A34" s="70" t="s">
        <v>46</v>
      </c>
      <c r="B34" s="211" t="s">
        <v>126</v>
      </c>
      <c r="C34" s="212"/>
      <c r="D34" s="71">
        <v>0</v>
      </c>
    </row>
    <row r="35" spans="1:7" x14ac:dyDescent="0.25">
      <c r="A35" s="70" t="s">
        <v>31</v>
      </c>
      <c r="B35" s="211" t="s">
        <v>127</v>
      </c>
      <c r="C35" s="212"/>
      <c r="D35" s="71">
        <v>0</v>
      </c>
    </row>
    <row r="36" spans="1:7" x14ac:dyDescent="0.25">
      <c r="A36" s="70" t="s">
        <v>32</v>
      </c>
      <c r="B36" s="213" t="s">
        <v>128</v>
      </c>
      <c r="C36" s="214"/>
      <c r="D36" s="73">
        <v>0</v>
      </c>
    </row>
    <row r="37" spans="1:7" x14ac:dyDescent="0.25">
      <c r="A37" s="70" t="s">
        <v>33</v>
      </c>
      <c r="B37" s="213" t="s">
        <v>226</v>
      </c>
      <c r="C37" s="214"/>
      <c r="D37" s="73">
        <f>CCT!D7</f>
        <v>0</v>
      </c>
    </row>
    <row r="38" spans="1:7" x14ac:dyDescent="0.25">
      <c r="A38" s="174" t="s">
        <v>2</v>
      </c>
      <c r="B38" s="201"/>
      <c r="C38" s="175"/>
      <c r="D38" s="74">
        <f>SUM(D31:D37)</f>
        <v>0</v>
      </c>
    </row>
    <row r="39" spans="1:7" ht="15.75" hidden="1" customHeight="1" x14ac:dyDescent="0.25">
      <c r="A39" s="185" t="s">
        <v>83</v>
      </c>
      <c r="B39" s="185"/>
      <c r="C39" s="185"/>
      <c r="D39" s="185"/>
    </row>
    <row r="40" spans="1:7" hidden="1" x14ac:dyDescent="0.25">
      <c r="A40" s="183" t="s">
        <v>108</v>
      </c>
      <c r="B40" s="183"/>
      <c r="C40" s="183"/>
      <c r="D40" s="183"/>
    </row>
    <row r="41" spans="1:7" hidden="1" x14ac:dyDescent="0.25">
      <c r="A41" s="183" t="s">
        <v>154</v>
      </c>
      <c r="B41" s="183"/>
      <c r="C41" s="183"/>
      <c r="D41" s="18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177" t="s">
        <v>35</v>
      </c>
      <c r="B43" s="177"/>
      <c r="C43" s="177"/>
      <c r="D43" s="177"/>
    </row>
    <row r="44" spans="1:7" ht="15.75" hidden="1" customHeight="1" x14ac:dyDescent="0.25">
      <c r="A44" s="185" t="s">
        <v>83</v>
      </c>
      <c r="B44" s="185"/>
      <c r="C44" s="185"/>
      <c r="D44" s="185"/>
    </row>
    <row r="45" spans="1:7" ht="15.75" hidden="1" customHeight="1" x14ac:dyDescent="0.25">
      <c r="A45" s="183" t="s">
        <v>86</v>
      </c>
      <c r="B45" s="183"/>
      <c r="C45" s="183"/>
      <c r="D45" s="183"/>
    </row>
    <row r="46" spans="1:7" hidden="1" x14ac:dyDescent="0.25">
      <c r="A46" s="183"/>
      <c r="B46" s="183"/>
      <c r="C46" s="183"/>
      <c r="D46" s="183"/>
    </row>
    <row r="47" spans="1:7" ht="15.75" hidden="1" customHeight="1" x14ac:dyDescent="0.25">
      <c r="A47" s="183" t="s">
        <v>87</v>
      </c>
      <c r="B47" s="183"/>
      <c r="C47" s="183"/>
      <c r="D47" s="183"/>
    </row>
    <row r="48" spans="1:7" x14ac:dyDescent="0.25">
      <c r="A48" s="13"/>
      <c r="B48" s="9"/>
      <c r="C48" s="9"/>
      <c r="D48" s="9"/>
    </row>
    <row r="49" spans="1:8" x14ac:dyDescent="0.25">
      <c r="A49" s="199" t="s">
        <v>36</v>
      </c>
      <c r="B49" s="199"/>
      <c r="C49" s="199"/>
      <c r="D49" s="199"/>
    </row>
    <row r="50" spans="1:8" x14ac:dyDescent="0.25">
      <c r="A50" s="9"/>
      <c r="B50" s="9"/>
      <c r="C50" s="9"/>
      <c r="D50" s="9"/>
    </row>
    <row r="51" spans="1:8" x14ac:dyDescent="0.25">
      <c r="A51" s="68" t="s">
        <v>37</v>
      </c>
      <c r="B51" s="68" t="s">
        <v>38</v>
      </c>
      <c r="C51" s="68" t="s">
        <v>39</v>
      </c>
      <c r="D51" s="68" t="s">
        <v>27</v>
      </c>
    </row>
    <row r="52" spans="1:8" x14ac:dyDescent="0.25">
      <c r="A52" s="70" t="s">
        <v>28</v>
      </c>
      <c r="B52" s="10" t="s">
        <v>40</v>
      </c>
      <c r="C52" s="30">
        <f>1/12</f>
        <v>8.3333333333333329E-2</v>
      </c>
      <c r="D52" s="14">
        <f>$D$38*C52</f>
        <v>0</v>
      </c>
    </row>
    <row r="53" spans="1:8" x14ac:dyDescent="0.25">
      <c r="A53" s="70" t="s">
        <v>29</v>
      </c>
      <c r="B53" s="10" t="s">
        <v>41</v>
      </c>
      <c r="C53" s="75">
        <v>0.121</v>
      </c>
      <c r="D53" s="14">
        <f>$D$38*C53</f>
        <v>0</v>
      </c>
    </row>
    <row r="54" spans="1:8" x14ac:dyDescent="0.25">
      <c r="A54" s="189" t="s">
        <v>7</v>
      </c>
      <c r="B54" s="189"/>
      <c r="C54" s="70"/>
      <c r="D54" s="49">
        <f>SUM(D52:D53)</f>
        <v>0</v>
      </c>
      <c r="H54" s="15"/>
    </row>
    <row r="55" spans="1:8" ht="15.75" hidden="1" customHeight="1" x14ac:dyDescent="0.25">
      <c r="A55" s="185" t="s">
        <v>83</v>
      </c>
      <c r="B55" s="185"/>
      <c r="C55" s="185"/>
      <c r="D55" s="185"/>
    </row>
    <row r="56" spans="1:8" ht="32.25" hidden="1" customHeight="1" x14ac:dyDescent="0.25">
      <c r="A56" s="183" t="s">
        <v>117</v>
      </c>
      <c r="B56" s="183"/>
      <c r="C56" s="183"/>
      <c r="D56" s="183"/>
    </row>
    <row r="57" spans="1:8" hidden="1" x14ac:dyDescent="0.25">
      <c r="A57" s="183" t="s">
        <v>130</v>
      </c>
      <c r="B57" s="183"/>
      <c r="C57" s="183"/>
      <c r="D57" s="183"/>
    </row>
    <row r="58" spans="1:8" x14ac:dyDescent="0.25">
      <c r="A58" s="9"/>
      <c r="B58" s="9"/>
      <c r="C58" s="9"/>
      <c r="D58" s="9"/>
    </row>
    <row r="59" spans="1:8" x14ac:dyDescent="0.25">
      <c r="A59" s="210" t="s">
        <v>42</v>
      </c>
      <c r="B59" s="210"/>
      <c r="C59" s="210"/>
      <c r="D59" s="210"/>
    </row>
    <row r="60" spans="1:8" x14ac:dyDescent="0.25">
      <c r="A60" s="16"/>
      <c r="B60" s="16"/>
      <c r="C60" s="16"/>
      <c r="D60" s="16"/>
    </row>
    <row r="61" spans="1:8" x14ac:dyDescent="0.25">
      <c r="A61" s="179" t="s">
        <v>131</v>
      </c>
      <c r="B61" s="179"/>
      <c r="C61" s="17">
        <f>$D$38+$D$54</f>
        <v>0</v>
      </c>
      <c r="D61" s="9"/>
    </row>
    <row r="62" spans="1:8" x14ac:dyDescent="0.25">
      <c r="A62" s="68" t="s">
        <v>43</v>
      </c>
      <c r="B62" s="68" t="s">
        <v>44</v>
      </c>
      <c r="C62" s="68" t="s">
        <v>39</v>
      </c>
      <c r="D62" s="68" t="s">
        <v>27</v>
      </c>
    </row>
    <row r="63" spans="1:8" x14ac:dyDescent="0.25">
      <c r="A63" s="70" t="s">
        <v>28</v>
      </c>
      <c r="B63" s="10" t="s">
        <v>3</v>
      </c>
      <c r="C63" s="44">
        <v>0.2</v>
      </c>
      <c r="D63" s="45">
        <f>$C$61*C63</f>
        <v>0</v>
      </c>
    </row>
    <row r="64" spans="1:8" x14ac:dyDescent="0.25">
      <c r="A64" s="70" t="s">
        <v>29</v>
      </c>
      <c r="B64" s="10" t="s">
        <v>45</v>
      </c>
      <c r="C64" s="19">
        <v>2.5000000000000001E-2</v>
      </c>
      <c r="D64" s="18">
        <f t="shared" ref="D64:D70" si="0">$C$61*C64</f>
        <v>0</v>
      </c>
    </row>
    <row r="65" spans="1:8" x14ac:dyDescent="0.25">
      <c r="A65" s="70" t="s">
        <v>30</v>
      </c>
      <c r="B65" s="20" t="s">
        <v>78</v>
      </c>
      <c r="C65" s="21">
        <v>0.03</v>
      </c>
      <c r="D65" s="43">
        <f t="shared" si="0"/>
        <v>0</v>
      </c>
    </row>
    <row r="66" spans="1:8" x14ac:dyDescent="0.25">
      <c r="A66" s="70" t="s">
        <v>46</v>
      </c>
      <c r="B66" s="10" t="s">
        <v>47</v>
      </c>
      <c r="C66" s="19">
        <v>1.4999999999999999E-2</v>
      </c>
      <c r="D66" s="18">
        <f t="shared" si="0"/>
        <v>0</v>
      </c>
    </row>
    <row r="67" spans="1:8" x14ac:dyDescent="0.25">
      <c r="A67" s="70" t="s">
        <v>31</v>
      </c>
      <c r="B67" s="10" t="s">
        <v>48</v>
      </c>
      <c r="C67" s="19">
        <v>0.01</v>
      </c>
      <c r="D67" s="18">
        <f t="shared" si="0"/>
        <v>0</v>
      </c>
    </row>
    <row r="68" spans="1:8" x14ac:dyDescent="0.25">
      <c r="A68" s="70" t="s">
        <v>32</v>
      </c>
      <c r="B68" s="10" t="s">
        <v>4</v>
      </c>
      <c r="C68" s="19">
        <v>6.0000000000000001E-3</v>
      </c>
      <c r="D68" s="18">
        <f t="shared" si="0"/>
        <v>0</v>
      </c>
    </row>
    <row r="69" spans="1:8" x14ac:dyDescent="0.25">
      <c r="A69" s="70" t="s">
        <v>33</v>
      </c>
      <c r="B69" s="10" t="s">
        <v>5</v>
      </c>
      <c r="C69" s="19">
        <v>2E-3</v>
      </c>
      <c r="D69" s="18">
        <f t="shared" si="0"/>
        <v>0</v>
      </c>
    </row>
    <row r="70" spans="1:8" x14ac:dyDescent="0.25">
      <c r="A70" s="70" t="s">
        <v>34</v>
      </c>
      <c r="B70" s="10" t="s">
        <v>6</v>
      </c>
      <c r="C70" s="19">
        <v>0.08</v>
      </c>
      <c r="D70" s="18">
        <f t="shared" si="0"/>
        <v>0</v>
      </c>
      <c r="F70" s="22"/>
    </row>
    <row r="71" spans="1:8" x14ac:dyDescent="0.25">
      <c r="A71" s="189" t="s">
        <v>49</v>
      </c>
      <c r="B71" s="189"/>
      <c r="C71" s="23">
        <f>SUM(C63:C70)</f>
        <v>0.36800000000000005</v>
      </c>
      <c r="D71" s="49">
        <f>SUM(D63:D70)</f>
        <v>0</v>
      </c>
    </row>
    <row r="72" spans="1:8" ht="15.75" hidden="1" customHeight="1" x14ac:dyDescent="0.25">
      <c r="A72" s="185" t="s">
        <v>83</v>
      </c>
      <c r="B72" s="185"/>
      <c r="C72" s="185"/>
      <c r="D72" s="185"/>
    </row>
    <row r="73" spans="1:8" hidden="1" x14ac:dyDescent="0.25">
      <c r="A73" s="184" t="s">
        <v>88</v>
      </c>
      <c r="B73" s="184"/>
      <c r="C73" s="184"/>
      <c r="D73" s="184"/>
    </row>
    <row r="74" spans="1:8" ht="14.45" hidden="1" customHeight="1" x14ac:dyDescent="0.25">
      <c r="A74" s="183" t="s">
        <v>89</v>
      </c>
      <c r="B74" s="183"/>
      <c r="C74" s="183"/>
      <c r="D74" s="183"/>
      <c r="E74" s="24"/>
      <c r="F74" s="24"/>
      <c r="G74" s="24"/>
      <c r="H74" s="24"/>
    </row>
    <row r="75" spans="1:8" hidden="1" x14ac:dyDescent="0.25">
      <c r="A75" s="183"/>
      <c r="B75" s="183"/>
      <c r="C75" s="183"/>
      <c r="D75" s="183"/>
    </row>
    <row r="76" spans="1:8" ht="14.45" hidden="1" customHeight="1" x14ac:dyDescent="0.25">
      <c r="A76" s="183" t="s">
        <v>90</v>
      </c>
      <c r="B76" s="183"/>
      <c r="C76" s="183"/>
      <c r="D76" s="183"/>
      <c r="E76" s="12"/>
      <c r="F76" s="12"/>
      <c r="G76" s="12"/>
      <c r="H76" s="12"/>
    </row>
    <row r="77" spans="1:8" ht="14.45" hidden="1" customHeight="1" x14ac:dyDescent="0.25">
      <c r="A77" s="183"/>
      <c r="B77" s="183"/>
      <c r="C77" s="183"/>
      <c r="D77" s="183"/>
      <c r="E77" s="12"/>
      <c r="F77" s="12"/>
      <c r="G77" s="12"/>
      <c r="H77" s="12"/>
    </row>
    <row r="78" spans="1:8" ht="14.45" hidden="1" customHeight="1" x14ac:dyDescent="0.25">
      <c r="A78" s="183" t="s">
        <v>91</v>
      </c>
      <c r="B78" s="183"/>
      <c r="C78" s="183"/>
      <c r="D78" s="183"/>
      <c r="E78" s="24"/>
      <c r="F78" s="24"/>
      <c r="G78" s="24"/>
      <c r="H78" s="24"/>
    </row>
    <row r="79" spans="1:8" ht="15.75" hidden="1" customHeight="1" x14ac:dyDescent="0.25">
      <c r="A79" s="208" t="s">
        <v>92</v>
      </c>
      <c r="B79" s="208"/>
      <c r="C79" s="208"/>
      <c r="D79" s="208"/>
      <c r="E79" s="12"/>
      <c r="F79" s="12"/>
      <c r="G79" s="12"/>
      <c r="H79" s="12"/>
    </row>
    <row r="80" spans="1:8" hidden="1" x14ac:dyDescent="0.25">
      <c r="A80" s="208"/>
      <c r="B80" s="208"/>
      <c r="C80" s="208"/>
      <c r="D80" s="208"/>
      <c r="E80" s="12"/>
      <c r="F80" s="12"/>
      <c r="G80" s="12"/>
      <c r="H80" s="12"/>
    </row>
    <row r="81" spans="1:8" s="52" customFormat="1" hidden="1" x14ac:dyDescent="0.25">
      <c r="A81" s="52" t="s">
        <v>132</v>
      </c>
      <c r="E81" s="12"/>
      <c r="F81" s="12"/>
      <c r="G81" s="12"/>
      <c r="H81" s="12"/>
    </row>
    <row r="82" spans="1:8" hidden="1" x14ac:dyDescent="0.25">
      <c r="A82" s="184" t="s">
        <v>93</v>
      </c>
      <c r="B82" s="184"/>
      <c r="C82" s="184"/>
      <c r="D82" s="184"/>
      <c r="E82" s="12"/>
      <c r="F82" s="12"/>
      <c r="G82" s="12"/>
      <c r="H82" s="12"/>
    </row>
    <row r="83" spans="1:8" hidden="1" x14ac:dyDescent="0.25">
      <c r="A83" s="184" t="s">
        <v>133</v>
      </c>
      <c r="B83" s="184"/>
      <c r="C83" s="184"/>
      <c r="D83" s="184"/>
      <c r="E83" s="12"/>
      <c r="F83" s="12"/>
      <c r="G83" s="12"/>
      <c r="H83" s="12"/>
    </row>
    <row r="84" spans="1:8" ht="30.95" hidden="1" customHeight="1" x14ac:dyDescent="0.25">
      <c r="A84" s="209" t="s">
        <v>134</v>
      </c>
      <c r="B84" s="209"/>
      <c r="C84" s="209"/>
      <c r="D84" s="209"/>
    </row>
    <row r="85" spans="1:8" ht="16.5" thickBot="1" x14ac:dyDescent="0.3">
      <c r="A85" s="25"/>
      <c r="B85" s="25"/>
      <c r="C85" s="25"/>
      <c r="D85" s="25"/>
    </row>
    <row r="86" spans="1:8" ht="16.5" thickBot="1" x14ac:dyDescent="0.3">
      <c r="A86" s="199" t="s">
        <v>50</v>
      </c>
      <c r="B86" s="199"/>
      <c r="C86" s="199"/>
      <c r="D86" s="199"/>
      <c r="F86" s="204" t="s">
        <v>207</v>
      </c>
      <c r="G86" s="205"/>
    </row>
    <row r="87" spans="1:8" x14ac:dyDescent="0.25">
      <c r="A87" s="9"/>
      <c r="B87" s="9"/>
      <c r="C87" s="9"/>
      <c r="D87" s="9"/>
      <c r="F87" s="53" t="s">
        <v>135</v>
      </c>
      <c r="G87" s="119">
        <f>CCT!D8</f>
        <v>0</v>
      </c>
    </row>
    <row r="88" spans="1:8" x14ac:dyDescent="0.25">
      <c r="A88" s="68" t="s">
        <v>51</v>
      </c>
      <c r="B88" s="68" t="s">
        <v>52</v>
      </c>
      <c r="C88" s="68" t="s">
        <v>1</v>
      </c>
      <c r="D88" s="68" t="s">
        <v>27</v>
      </c>
      <c r="F88" s="54" t="s">
        <v>136</v>
      </c>
      <c r="G88" s="114">
        <v>1</v>
      </c>
    </row>
    <row r="89" spans="1:8" x14ac:dyDescent="0.25">
      <c r="A89" s="70" t="s">
        <v>28</v>
      </c>
      <c r="B89" s="10" t="s">
        <v>147</v>
      </c>
      <c r="C89" s="85">
        <f>G102</f>
        <v>0</v>
      </c>
      <c r="D89" s="127" t="str">
        <f>G107</f>
        <v/>
      </c>
      <c r="F89" s="54" t="s">
        <v>137</v>
      </c>
      <c r="G89" s="117">
        <f>G87*G88</f>
        <v>0</v>
      </c>
    </row>
    <row r="90" spans="1:8" ht="16.5" thickBot="1" x14ac:dyDescent="0.3">
      <c r="A90" s="26" t="s">
        <v>29</v>
      </c>
      <c r="B90" s="11" t="s">
        <v>158</v>
      </c>
      <c r="C90" s="77">
        <f>G87</f>
        <v>0</v>
      </c>
      <c r="D90" s="56">
        <f>$G$91</f>
        <v>0</v>
      </c>
      <c r="F90" s="115" t="s">
        <v>157</v>
      </c>
      <c r="G90" s="118">
        <f>G89*20%</f>
        <v>0</v>
      </c>
    </row>
    <row r="91" spans="1:8" ht="16.5" thickBot="1" x14ac:dyDescent="0.3">
      <c r="A91" s="26" t="s">
        <v>30</v>
      </c>
      <c r="B91" s="11" t="s">
        <v>160</v>
      </c>
      <c r="C91" s="77">
        <f>CCT!D10</f>
        <v>0</v>
      </c>
      <c r="D91" s="56">
        <f>$C$91</f>
        <v>0</v>
      </c>
      <c r="F91" s="55" t="s">
        <v>138</v>
      </c>
      <c r="G91" s="116">
        <f>G89-G90</f>
        <v>0</v>
      </c>
    </row>
    <row r="92" spans="1:8" x14ac:dyDescent="0.25">
      <c r="A92" s="26" t="s">
        <v>46</v>
      </c>
      <c r="B92" s="11" t="s">
        <v>159</v>
      </c>
      <c r="C92" s="77">
        <f>CCT!D9</f>
        <v>0</v>
      </c>
      <c r="D92" s="56">
        <f>$C$92</f>
        <v>0</v>
      </c>
      <c r="F92" s="123"/>
      <c r="G92" s="123"/>
    </row>
    <row r="93" spans="1:8" x14ac:dyDescent="0.25">
      <c r="A93" s="26" t="s">
        <v>31</v>
      </c>
      <c r="B93" s="11" t="s">
        <v>148</v>
      </c>
      <c r="C93" s="66"/>
      <c r="D93" s="56">
        <v>0</v>
      </c>
      <c r="F93" s="207"/>
      <c r="G93" s="207"/>
    </row>
    <row r="94" spans="1:8" x14ac:dyDescent="0.25">
      <c r="A94" s="26" t="s">
        <v>32</v>
      </c>
      <c r="B94" s="11" t="s">
        <v>204</v>
      </c>
      <c r="C94" s="69"/>
      <c r="D94" s="57">
        <v>0</v>
      </c>
      <c r="F94" s="123"/>
      <c r="G94" s="121"/>
      <c r="H94" s="42"/>
    </row>
    <row r="95" spans="1:8" x14ac:dyDescent="0.25">
      <c r="A95" s="189" t="s">
        <v>2</v>
      </c>
      <c r="B95" s="189"/>
      <c r="C95" s="189"/>
      <c r="D95" s="83">
        <f>SUM(D89:D94)</f>
        <v>0</v>
      </c>
      <c r="F95" s="123"/>
      <c r="G95" s="124"/>
    </row>
    <row r="96" spans="1:8" hidden="1" x14ac:dyDescent="0.25">
      <c r="A96" s="185" t="s">
        <v>83</v>
      </c>
      <c r="B96" s="185"/>
      <c r="C96" s="185"/>
      <c r="D96" s="185"/>
      <c r="F96" s="123"/>
      <c r="G96" s="121"/>
    </row>
    <row r="97" spans="1:8" ht="15.75" hidden="1" customHeight="1" x14ac:dyDescent="0.25">
      <c r="A97" s="183" t="s">
        <v>94</v>
      </c>
      <c r="B97" s="183"/>
      <c r="C97" s="183"/>
      <c r="D97" s="183"/>
      <c r="F97" s="123"/>
      <c r="G97" s="121"/>
    </row>
    <row r="98" spans="1:8" ht="30" hidden="1" customHeight="1" x14ac:dyDescent="0.25">
      <c r="A98" s="183" t="s">
        <v>95</v>
      </c>
      <c r="B98" s="183"/>
      <c r="C98" s="183"/>
      <c r="D98" s="183"/>
      <c r="F98" s="125"/>
      <c r="G98" s="121"/>
    </row>
    <row r="99" spans="1:8" ht="18" hidden="1" customHeight="1" x14ac:dyDescent="0.25">
      <c r="A99" s="183" t="s">
        <v>206</v>
      </c>
      <c r="B99" s="183"/>
      <c r="C99" s="183"/>
      <c r="D99" s="183"/>
      <c r="E99" s="12"/>
      <c r="F99" s="126"/>
      <c r="G99" s="122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199" t="s">
        <v>53</v>
      </c>
      <c r="B101" s="199"/>
      <c r="C101" s="199"/>
      <c r="D101" s="199"/>
      <c r="F101" s="204" t="s">
        <v>208</v>
      </c>
      <c r="G101" s="205"/>
    </row>
    <row r="102" spans="1:8" x14ac:dyDescent="0.25">
      <c r="A102" s="9"/>
      <c r="B102" s="9"/>
      <c r="C102" s="9"/>
      <c r="D102" s="9"/>
      <c r="F102" s="53" t="s">
        <v>139</v>
      </c>
      <c r="G102" s="113">
        <f>VT!D4</f>
        <v>0</v>
      </c>
      <c r="H102" s="42" t="s">
        <v>162</v>
      </c>
    </row>
    <row r="103" spans="1:8" x14ac:dyDescent="0.25">
      <c r="A103" s="68">
        <v>2</v>
      </c>
      <c r="B103" s="68" t="s">
        <v>54</v>
      </c>
      <c r="C103" s="178" t="s">
        <v>27</v>
      </c>
      <c r="D103" s="178"/>
      <c r="F103" s="54" t="s">
        <v>205</v>
      </c>
      <c r="G103" s="114">
        <v>2</v>
      </c>
    </row>
    <row r="104" spans="1:8" x14ac:dyDescent="0.25">
      <c r="A104" s="70" t="s">
        <v>37</v>
      </c>
      <c r="B104" s="10" t="s">
        <v>38</v>
      </c>
      <c r="C104" s="206">
        <f>D54</f>
        <v>0</v>
      </c>
      <c r="D104" s="206"/>
      <c r="F104" s="54" t="s">
        <v>140</v>
      </c>
      <c r="G104" s="117">
        <v>22</v>
      </c>
    </row>
    <row r="105" spans="1:8" x14ac:dyDescent="0.25">
      <c r="A105" s="70" t="s">
        <v>43</v>
      </c>
      <c r="B105" s="10" t="s">
        <v>44</v>
      </c>
      <c r="C105" s="173">
        <f>D71</f>
        <v>0</v>
      </c>
      <c r="D105" s="173"/>
      <c r="F105" s="54" t="s">
        <v>141</v>
      </c>
      <c r="G105" s="117">
        <f>G102*G103*G104</f>
        <v>0</v>
      </c>
    </row>
    <row r="106" spans="1:8" ht="16.5" thickBot="1" x14ac:dyDescent="0.3">
      <c r="A106" s="70" t="s">
        <v>51</v>
      </c>
      <c r="B106" s="10" t="s">
        <v>52</v>
      </c>
      <c r="C106" s="173">
        <f>D95</f>
        <v>0</v>
      </c>
      <c r="D106" s="173"/>
      <c r="F106" s="76" t="s">
        <v>142</v>
      </c>
      <c r="G106" s="117">
        <f>D31*6%</f>
        <v>0</v>
      </c>
    </row>
    <row r="107" spans="1:8" ht="16.5" thickBot="1" x14ac:dyDescent="0.3">
      <c r="A107" s="174" t="s">
        <v>2</v>
      </c>
      <c r="B107" s="175"/>
      <c r="C107" s="190">
        <f>SUM(C104:C106)</f>
        <v>0</v>
      </c>
      <c r="D107" s="190"/>
      <c r="F107" s="55" t="s">
        <v>138</v>
      </c>
      <c r="G107" s="116" t="str">
        <f>IF(G102=0,"",G105-G106)</f>
        <v/>
      </c>
      <c r="H107" s="12"/>
    </row>
    <row r="108" spans="1:8" x14ac:dyDescent="0.25">
      <c r="A108" s="9"/>
      <c r="B108" s="9"/>
      <c r="C108" s="9"/>
      <c r="D108" s="9"/>
    </row>
    <row r="109" spans="1:8" x14ac:dyDescent="0.25">
      <c r="A109" s="9"/>
      <c r="B109" s="9"/>
      <c r="C109" s="9"/>
      <c r="D109" s="9"/>
    </row>
    <row r="110" spans="1:8" x14ac:dyDescent="0.25">
      <c r="A110" s="177" t="s">
        <v>12</v>
      </c>
      <c r="B110" s="177"/>
      <c r="C110" s="177"/>
      <c r="D110" s="177"/>
    </row>
    <row r="111" spans="1:8" x14ac:dyDescent="0.25">
      <c r="A111" s="4"/>
      <c r="B111" s="4"/>
      <c r="C111" s="4"/>
      <c r="D111" s="4"/>
    </row>
    <row r="112" spans="1:8" x14ac:dyDescent="0.25">
      <c r="A112" s="202" t="s">
        <v>109</v>
      </c>
      <c r="B112" s="202"/>
      <c r="C112" s="27">
        <f>D38+C107-SUM(D63:D69)</f>
        <v>0</v>
      </c>
      <c r="D112" s="12"/>
      <c r="F112" s="28"/>
    </row>
    <row r="113" spans="1:9" x14ac:dyDescent="0.25">
      <c r="A113" s="203" t="s">
        <v>110</v>
      </c>
      <c r="B113" s="203"/>
      <c r="C113" s="27">
        <f>D38+C107</f>
        <v>0</v>
      </c>
      <c r="D113" s="12"/>
      <c r="F113" s="22"/>
    </row>
    <row r="114" spans="1:9" x14ac:dyDescent="0.25">
      <c r="A114" s="68">
        <v>3</v>
      </c>
      <c r="B114" s="68" t="s">
        <v>55</v>
      </c>
      <c r="C114" s="68" t="s">
        <v>56</v>
      </c>
      <c r="D114" s="68" t="s">
        <v>27</v>
      </c>
    </row>
    <row r="115" spans="1:9" x14ac:dyDescent="0.25">
      <c r="A115" s="70" t="s">
        <v>28</v>
      </c>
      <c r="B115" s="103" t="s">
        <v>57</v>
      </c>
      <c r="C115" s="75">
        <f>(1/12)*5%</f>
        <v>4.1666666666666666E-3</v>
      </c>
      <c r="D115" s="57">
        <f>C112*C115</f>
        <v>0</v>
      </c>
      <c r="F115" s="22"/>
    </row>
    <row r="116" spans="1:9" x14ac:dyDescent="0.25">
      <c r="A116" s="70" t="s">
        <v>29</v>
      </c>
      <c r="B116" s="29" t="s">
        <v>58</v>
      </c>
      <c r="C116" s="30">
        <v>0.08</v>
      </c>
      <c r="D116" s="14">
        <f>D115*$C$116</f>
        <v>0</v>
      </c>
      <c r="I116" s="31"/>
    </row>
    <row r="117" spans="1:9" x14ac:dyDescent="0.25">
      <c r="A117" s="70" t="s">
        <v>30</v>
      </c>
      <c r="B117" s="29" t="s">
        <v>167</v>
      </c>
      <c r="C117" s="30">
        <v>0.02</v>
      </c>
      <c r="D117" s="14">
        <f>C117*D115</f>
        <v>0</v>
      </c>
      <c r="E117" s="22"/>
      <c r="F117" s="31"/>
    </row>
    <row r="118" spans="1:9" x14ac:dyDescent="0.25">
      <c r="A118" s="70" t="s">
        <v>46</v>
      </c>
      <c r="B118" s="29" t="s">
        <v>59</v>
      </c>
      <c r="C118" s="75">
        <f>7/30/12</f>
        <v>1.9444444444444445E-2</v>
      </c>
      <c r="D118" s="14">
        <f>C113*C118</f>
        <v>0</v>
      </c>
      <c r="F118" s="22"/>
    </row>
    <row r="119" spans="1:9" x14ac:dyDescent="0.25">
      <c r="A119" s="70" t="s">
        <v>31</v>
      </c>
      <c r="B119" s="29" t="s">
        <v>169</v>
      </c>
      <c r="C119" s="58">
        <f>$C$71</f>
        <v>0.36800000000000005</v>
      </c>
      <c r="D119" s="14">
        <f>D118*C119</f>
        <v>0</v>
      </c>
    </row>
    <row r="120" spans="1:9" x14ac:dyDescent="0.25">
      <c r="A120" s="70" t="s">
        <v>32</v>
      </c>
      <c r="B120" s="29" t="s">
        <v>144</v>
      </c>
      <c r="C120" s="30">
        <v>0.02</v>
      </c>
      <c r="D120" s="14">
        <f>D118*$C$120</f>
        <v>0</v>
      </c>
    </row>
    <row r="121" spans="1:9" x14ac:dyDescent="0.25">
      <c r="A121" s="189" t="s">
        <v>2</v>
      </c>
      <c r="B121" s="189"/>
      <c r="C121" s="30"/>
      <c r="D121" s="49">
        <f>SUM(D115:D120)</f>
        <v>0</v>
      </c>
      <c r="F121" s="12"/>
      <c r="G121" s="12"/>
    </row>
    <row r="122" spans="1:9" hidden="1" x14ac:dyDescent="0.25">
      <c r="A122" s="185" t="s">
        <v>83</v>
      </c>
      <c r="B122" s="185"/>
      <c r="C122" s="185"/>
      <c r="D122" s="185"/>
      <c r="F122" s="12"/>
      <c r="G122" s="12"/>
    </row>
    <row r="123" spans="1:9" ht="31.5" hidden="1" customHeight="1" x14ac:dyDescent="0.25">
      <c r="A123" s="183" t="s">
        <v>96</v>
      </c>
      <c r="B123" s="183"/>
      <c r="C123" s="183"/>
      <c r="D123" s="183"/>
      <c r="F123" s="12"/>
      <c r="G123" s="12"/>
    </row>
    <row r="124" spans="1:9" ht="28.5" hidden="1" customHeight="1" x14ac:dyDescent="0.25">
      <c r="A124" s="183" t="s">
        <v>97</v>
      </c>
      <c r="B124" s="183"/>
      <c r="C124" s="183"/>
      <c r="D124" s="183"/>
      <c r="E124" s="12"/>
      <c r="H124" s="12"/>
    </row>
    <row r="125" spans="1:9" ht="31.5" hidden="1" customHeight="1" x14ac:dyDescent="0.25">
      <c r="A125" s="183" t="s">
        <v>143</v>
      </c>
      <c r="B125" s="183"/>
      <c r="C125" s="183"/>
      <c r="D125" s="18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177" t="s">
        <v>60</v>
      </c>
      <c r="B127" s="177"/>
      <c r="C127" s="177"/>
      <c r="D127" s="177"/>
    </row>
    <row r="128" spans="1:9" ht="14.45" hidden="1" customHeight="1" x14ac:dyDescent="0.25">
      <c r="A128" s="185" t="s">
        <v>83</v>
      </c>
      <c r="B128" s="185"/>
      <c r="C128" s="185"/>
      <c r="D128" s="185"/>
    </row>
    <row r="129" spans="1:10" ht="39.75" hidden="1" customHeight="1" x14ac:dyDescent="0.25">
      <c r="A129" s="198" t="s">
        <v>98</v>
      </c>
      <c r="B129" s="198"/>
      <c r="C129" s="198"/>
      <c r="D129" s="198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199" t="s">
        <v>61</v>
      </c>
      <c r="B131" s="199"/>
      <c r="C131" s="199"/>
      <c r="D131" s="199"/>
    </row>
    <row r="132" spans="1:10" x14ac:dyDescent="0.25">
      <c r="A132" s="4"/>
      <c r="B132" s="4"/>
      <c r="C132" s="4"/>
      <c r="D132" s="4"/>
    </row>
    <row r="133" spans="1:10" x14ac:dyDescent="0.25">
      <c r="A133" s="200" t="s">
        <v>111</v>
      </c>
      <c r="B133" s="200"/>
      <c r="C133" s="17">
        <f>D38+C107+D121</f>
        <v>0</v>
      </c>
      <c r="D133" s="9"/>
    </row>
    <row r="134" spans="1:10" x14ac:dyDescent="0.25">
      <c r="A134" s="68" t="s">
        <v>62</v>
      </c>
      <c r="B134" s="68" t="s">
        <v>63</v>
      </c>
      <c r="C134" s="68" t="s">
        <v>116</v>
      </c>
      <c r="D134" s="68" t="s">
        <v>27</v>
      </c>
    </row>
    <row r="135" spans="1:10" x14ac:dyDescent="0.25">
      <c r="A135" s="41" t="s">
        <v>28</v>
      </c>
      <c r="B135" s="104" t="s">
        <v>189</v>
      </c>
      <c r="C135" s="75">
        <f>(1+1/3)/12/12</f>
        <v>9.2592592592592587E-3</v>
      </c>
      <c r="D135" s="105">
        <f>$C$133*C135</f>
        <v>0</v>
      </c>
    </row>
    <row r="136" spans="1:10" x14ac:dyDescent="0.25">
      <c r="A136" s="41" t="s">
        <v>29</v>
      </c>
      <c r="B136" s="104" t="s">
        <v>190</v>
      </c>
      <c r="C136" s="75">
        <f>((2/30/12))</f>
        <v>5.5555555555555558E-3</v>
      </c>
      <c r="D136" s="105">
        <f t="shared" ref="D136" si="1">$C$133*C136</f>
        <v>0</v>
      </c>
    </row>
    <row r="137" spans="1:10" x14ac:dyDescent="0.25">
      <c r="A137" s="41" t="s">
        <v>30</v>
      </c>
      <c r="B137" s="104" t="s">
        <v>192</v>
      </c>
      <c r="C137" s="75">
        <v>3.3300000000000001E-3</v>
      </c>
      <c r="D137" s="105">
        <f>$C$133*C137</f>
        <v>0</v>
      </c>
    </row>
    <row r="138" spans="1:10" x14ac:dyDescent="0.25">
      <c r="A138" s="41" t="s">
        <v>46</v>
      </c>
      <c r="B138" s="104" t="s">
        <v>191</v>
      </c>
      <c r="C138" s="75">
        <f>(5/30/12)*0.02</f>
        <v>2.7777777777777778E-4</v>
      </c>
      <c r="D138" s="105">
        <f>$C$133*C138</f>
        <v>0</v>
      </c>
    </row>
    <row r="139" spans="1:10" x14ac:dyDescent="0.25">
      <c r="A139" s="41" t="s">
        <v>31</v>
      </c>
      <c r="B139" s="104" t="s">
        <v>193</v>
      </c>
      <c r="C139" s="75">
        <f>(4/12)/12*0.02*100/100</f>
        <v>5.5555555555555556E-4</v>
      </c>
      <c r="D139" s="105">
        <f>$C$133*C139</f>
        <v>0</v>
      </c>
    </row>
    <row r="140" spans="1:10" x14ac:dyDescent="0.25">
      <c r="A140" s="41" t="s">
        <v>32</v>
      </c>
      <c r="B140" s="104" t="s">
        <v>194</v>
      </c>
      <c r="C140" s="75">
        <f>(5/30)/12</f>
        <v>1.3888888888888888E-2</v>
      </c>
      <c r="D140" s="105">
        <f>$C$133*C140</f>
        <v>0</v>
      </c>
    </row>
    <row r="141" spans="1:10" x14ac:dyDescent="0.25">
      <c r="A141" s="174" t="s">
        <v>80</v>
      </c>
      <c r="B141" s="201"/>
      <c r="C141" s="175"/>
      <c r="D141" s="49">
        <f>SUM(D135:D140)</f>
        <v>0</v>
      </c>
      <c r="F141" s="32"/>
      <c r="G141" s="32"/>
    </row>
    <row r="142" spans="1:10" hidden="1" x14ac:dyDescent="0.25">
      <c r="A142" s="185" t="s">
        <v>83</v>
      </c>
      <c r="B142" s="185"/>
      <c r="C142" s="185"/>
      <c r="D142" s="185"/>
      <c r="F142" s="32"/>
      <c r="G142" s="32"/>
    </row>
    <row r="143" spans="1:10" ht="15.75" hidden="1" customHeight="1" x14ac:dyDescent="0.25">
      <c r="A143" s="183" t="s">
        <v>118</v>
      </c>
      <c r="B143" s="183"/>
      <c r="C143" s="183"/>
      <c r="D143" s="183"/>
      <c r="F143" s="33"/>
      <c r="G143" s="33"/>
    </row>
    <row r="144" spans="1:10" ht="63.75" hidden="1" customHeight="1" x14ac:dyDescent="0.25">
      <c r="A144" s="183" t="s">
        <v>119</v>
      </c>
      <c r="B144" s="183"/>
      <c r="C144" s="183"/>
      <c r="D144" s="183"/>
      <c r="E144" s="32"/>
      <c r="F144" s="32"/>
      <c r="G144" s="32"/>
      <c r="H144" s="32"/>
      <c r="I144" s="32"/>
      <c r="J144" s="32"/>
    </row>
    <row r="145" spans="1:10" ht="30" hidden="1" customHeight="1" x14ac:dyDescent="0.25">
      <c r="A145" s="183" t="s">
        <v>120</v>
      </c>
      <c r="B145" s="183"/>
      <c r="C145" s="183"/>
      <c r="D145" s="183"/>
      <c r="E145" s="33"/>
      <c r="F145" s="33"/>
      <c r="G145" s="33"/>
      <c r="H145" s="33"/>
      <c r="I145" s="33"/>
      <c r="J145" s="33"/>
    </row>
    <row r="146" spans="1:10" ht="33.75" hidden="1" customHeight="1" x14ac:dyDescent="0.25">
      <c r="A146" s="183" t="s">
        <v>121</v>
      </c>
      <c r="B146" s="183"/>
      <c r="C146" s="183"/>
      <c r="D146" s="183"/>
      <c r="E146" s="33"/>
      <c r="F146" s="33"/>
      <c r="G146" s="33"/>
      <c r="H146" s="33"/>
      <c r="I146" s="33"/>
      <c r="J146" s="33"/>
    </row>
    <row r="147" spans="1:10" ht="30.6" hidden="1" customHeight="1" x14ac:dyDescent="0.25">
      <c r="A147" s="183" t="s">
        <v>99</v>
      </c>
      <c r="B147" s="183"/>
      <c r="C147" s="183"/>
      <c r="D147" s="183"/>
      <c r="E147" s="33"/>
      <c r="H147" s="33"/>
      <c r="I147" s="33"/>
      <c r="J147" s="33"/>
    </row>
    <row r="148" spans="1:10" x14ac:dyDescent="0.25">
      <c r="A148" s="51"/>
      <c r="B148" s="51"/>
      <c r="C148" s="51"/>
      <c r="D148" s="51"/>
    </row>
    <row r="149" spans="1:10" x14ac:dyDescent="0.25">
      <c r="A149" s="197" t="s">
        <v>101</v>
      </c>
      <c r="B149" s="197"/>
      <c r="C149" s="197"/>
      <c r="D149" s="197"/>
    </row>
    <row r="150" spans="1:10" x14ac:dyDescent="0.25">
      <c r="A150" s="191" t="s">
        <v>105</v>
      </c>
      <c r="B150" s="191"/>
      <c r="C150" s="84">
        <f>D38+C107+D121</f>
        <v>0</v>
      </c>
      <c r="D150" s="63"/>
    </row>
    <row r="151" spans="1:10" x14ac:dyDescent="0.25">
      <c r="A151" s="34" t="s">
        <v>102</v>
      </c>
      <c r="B151" s="34" t="s">
        <v>103</v>
      </c>
      <c r="C151" s="192" t="s">
        <v>27</v>
      </c>
      <c r="D151" s="193"/>
    </row>
    <row r="152" spans="1:10" x14ac:dyDescent="0.25">
      <c r="A152" s="35" t="s">
        <v>28</v>
      </c>
      <c r="B152" s="48" t="s">
        <v>104</v>
      </c>
      <c r="C152" s="173"/>
      <c r="D152" s="173"/>
      <c r="E152" s="42" t="s">
        <v>161</v>
      </c>
      <c r="F152" s="42"/>
    </row>
    <row r="153" spans="1:10" x14ac:dyDescent="0.25">
      <c r="A153" s="194" t="s">
        <v>2</v>
      </c>
      <c r="B153" s="195"/>
      <c r="C153" s="190">
        <f>C152</f>
        <v>0</v>
      </c>
      <c r="D153" s="190"/>
    </row>
    <row r="154" spans="1:10" x14ac:dyDescent="0.25">
      <c r="A154" s="9"/>
      <c r="B154" s="9"/>
      <c r="C154" s="9"/>
      <c r="D154" s="9"/>
    </row>
    <row r="155" spans="1:10" x14ac:dyDescent="0.25">
      <c r="A155" s="196" t="s">
        <v>64</v>
      </c>
      <c r="B155" s="196"/>
      <c r="C155" s="196"/>
      <c r="D155" s="196"/>
    </row>
    <row r="156" spans="1:10" x14ac:dyDescent="0.25">
      <c r="A156" s="13"/>
      <c r="B156" s="9"/>
      <c r="C156" s="9"/>
      <c r="D156" s="9"/>
    </row>
    <row r="157" spans="1:10" x14ac:dyDescent="0.25">
      <c r="A157" s="68">
        <v>4</v>
      </c>
      <c r="B157" s="68" t="s">
        <v>65</v>
      </c>
      <c r="C157" s="178" t="s">
        <v>27</v>
      </c>
      <c r="D157" s="178"/>
    </row>
    <row r="158" spans="1:10" x14ac:dyDescent="0.25">
      <c r="A158" s="70" t="s">
        <v>62</v>
      </c>
      <c r="B158" s="10" t="s">
        <v>66</v>
      </c>
      <c r="C158" s="173">
        <f>D141</f>
        <v>0</v>
      </c>
      <c r="D158" s="173"/>
    </row>
    <row r="159" spans="1:10" x14ac:dyDescent="0.25">
      <c r="A159" s="70" t="s">
        <v>102</v>
      </c>
      <c r="B159" s="10" t="s">
        <v>106</v>
      </c>
      <c r="C159" s="173">
        <f>C153</f>
        <v>0</v>
      </c>
      <c r="D159" s="173"/>
    </row>
    <row r="160" spans="1:10" x14ac:dyDescent="0.25">
      <c r="A160" s="189" t="s">
        <v>2</v>
      </c>
      <c r="B160" s="189"/>
      <c r="C160" s="190">
        <f>SUM(C158:D159)</f>
        <v>0</v>
      </c>
      <c r="D160" s="190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177" t="s">
        <v>13</v>
      </c>
      <c r="B163" s="177"/>
      <c r="C163" s="177"/>
      <c r="D163" s="177"/>
    </row>
    <row r="164" spans="1:10" x14ac:dyDescent="0.25">
      <c r="A164" s="9"/>
      <c r="B164" s="9"/>
      <c r="C164" s="9"/>
      <c r="D164" s="9"/>
    </row>
    <row r="165" spans="1:10" x14ac:dyDescent="0.25">
      <c r="A165" s="68">
        <v>5</v>
      </c>
      <c r="B165" s="68" t="s">
        <v>10</v>
      </c>
      <c r="C165" s="178" t="s">
        <v>27</v>
      </c>
      <c r="D165" s="178"/>
    </row>
    <row r="166" spans="1:10" x14ac:dyDescent="0.25">
      <c r="A166" s="26" t="s">
        <v>28</v>
      </c>
      <c r="B166" s="11" t="s">
        <v>67</v>
      </c>
      <c r="C166" s="186">
        <f>Uniforme!G10</f>
        <v>0</v>
      </c>
      <c r="D166" s="186"/>
    </row>
    <row r="167" spans="1:10" x14ac:dyDescent="0.25">
      <c r="A167" s="26" t="s">
        <v>29</v>
      </c>
      <c r="B167" s="11" t="s">
        <v>166</v>
      </c>
      <c r="C167" s="186">
        <f>Equipamentos!J5</f>
        <v>0</v>
      </c>
      <c r="D167" s="186"/>
      <c r="E167" s="129"/>
    </row>
    <row r="168" spans="1:10" x14ac:dyDescent="0.25">
      <c r="A168" s="59" t="s">
        <v>30</v>
      </c>
      <c r="B168" s="36" t="s">
        <v>210</v>
      </c>
      <c r="C168" s="187">
        <v>0</v>
      </c>
      <c r="D168" s="187"/>
    </row>
    <row r="169" spans="1:10" x14ac:dyDescent="0.25">
      <c r="A169" s="61" t="s">
        <v>46</v>
      </c>
      <c r="B169" s="60" t="s">
        <v>209</v>
      </c>
      <c r="C169" s="187">
        <v>0</v>
      </c>
      <c r="D169" s="187"/>
    </row>
    <row r="170" spans="1:10" x14ac:dyDescent="0.25">
      <c r="A170" s="174" t="s">
        <v>49</v>
      </c>
      <c r="B170" s="175"/>
      <c r="C170" s="188">
        <f>SUM(C166:C169)</f>
        <v>0</v>
      </c>
      <c r="D170" s="188"/>
    </row>
    <row r="171" spans="1:10" hidden="1" x14ac:dyDescent="0.25">
      <c r="A171" s="185" t="s">
        <v>83</v>
      </c>
      <c r="B171" s="185"/>
      <c r="C171" s="185"/>
      <c r="D171" s="185"/>
      <c r="F171" s="32"/>
      <c r="G171" s="32"/>
    </row>
    <row r="172" spans="1:10" ht="44.25" hidden="1" customHeight="1" x14ac:dyDescent="0.25">
      <c r="A172" s="183" t="s">
        <v>100</v>
      </c>
      <c r="B172" s="183"/>
      <c r="C172" s="183"/>
      <c r="D172" s="183"/>
      <c r="F172" s="37"/>
      <c r="G172" s="37"/>
    </row>
    <row r="173" spans="1:10" ht="22.5" hidden="1" customHeight="1" x14ac:dyDescent="0.25">
      <c r="A173" s="183" t="s">
        <v>145</v>
      </c>
      <c r="B173" s="183"/>
      <c r="C173" s="183"/>
      <c r="D173" s="183"/>
      <c r="F173" s="32"/>
      <c r="G173" s="32"/>
    </row>
    <row r="174" spans="1:10" ht="33" hidden="1" customHeight="1" x14ac:dyDescent="0.25">
      <c r="A174" s="183" t="s">
        <v>146</v>
      </c>
      <c r="B174" s="183"/>
      <c r="C174" s="183"/>
      <c r="D174" s="183"/>
      <c r="E174" s="32"/>
      <c r="H174" s="32"/>
      <c r="I174" s="32"/>
      <c r="J174" s="32"/>
    </row>
    <row r="175" spans="1:10" ht="31.5" customHeight="1" x14ac:dyDescent="0.25">
      <c r="A175" s="9"/>
      <c r="B175" s="9"/>
      <c r="C175" s="9"/>
      <c r="D175" s="9"/>
      <c r="E175" s="32"/>
      <c r="H175" s="32"/>
      <c r="I175" s="32"/>
      <c r="J175" s="32"/>
    </row>
    <row r="176" spans="1:10" x14ac:dyDescent="0.25">
      <c r="A176" s="177" t="s">
        <v>14</v>
      </c>
      <c r="B176" s="177"/>
      <c r="C176" s="177"/>
      <c r="D176" s="177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179" t="s">
        <v>112</v>
      </c>
      <c r="C178" s="179"/>
      <c r="D178" s="17">
        <f>D38+C107+D121+C160+C170</f>
        <v>0</v>
      </c>
    </row>
    <row r="179" spans="1:7" x14ac:dyDescent="0.25">
      <c r="A179" s="4"/>
      <c r="B179" s="179" t="s">
        <v>113</v>
      </c>
      <c r="C179" s="179"/>
      <c r="D179" s="17">
        <f>D178+D182</f>
        <v>0</v>
      </c>
    </row>
    <row r="180" spans="1:7" x14ac:dyDescent="0.25">
      <c r="A180" s="4"/>
      <c r="B180" s="179" t="s">
        <v>114</v>
      </c>
      <c r="C180" s="179"/>
      <c r="D180" s="17">
        <f>(D179+D183)/(1-C184)</f>
        <v>0</v>
      </c>
    </row>
    <row r="181" spans="1:7" x14ac:dyDescent="0.25">
      <c r="A181" s="68">
        <v>6</v>
      </c>
      <c r="B181" s="68" t="s">
        <v>11</v>
      </c>
      <c r="C181" s="68" t="s">
        <v>39</v>
      </c>
      <c r="D181" s="68" t="s">
        <v>27</v>
      </c>
    </row>
    <row r="182" spans="1:7" ht="14.45" customHeight="1" x14ac:dyDescent="0.25">
      <c r="A182" s="70" t="s">
        <v>28</v>
      </c>
      <c r="B182" s="11" t="s">
        <v>8</v>
      </c>
      <c r="C182" s="120"/>
      <c r="D182" s="38">
        <f>D178*C182</f>
        <v>0</v>
      </c>
    </row>
    <row r="183" spans="1:7" x14ac:dyDescent="0.25">
      <c r="A183" s="70" t="s">
        <v>29</v>
      </c>
      <c r="B183" s="11" t="s">
        <v>79</v>
      </c>
      <c r="C183" s="120"/>
      <c r="D183" s="38">
        <f>D179*C183</f>
        <v>0</v>
      </c>
    </row>
    <row r="184" spans="1:7" x14ac:dyDescent="0.25">
      <c r="A184" s="70" t="s">
        <v>30</v>
      </c>
      <c r="B184" s="10" t="s">
        <v>9</v>
      </c>
      <c r="C184" s="30">
        <f>SUM(C185:C189)</f>
        <v>0</v>
      </c>
      <c r="D184" s="38"/>
    </row>
    <row r="185" spans="1:7" x14ac:dyDescent="0.25">
      <c r="A185" s="70"/>
      <c r="B185" s="10" t="s">
        <v>68</v>
      </c>
      <c r="C185" s="30"/>
      <c r="D185" s="38">
        <f>D180*C185</f>
        <v>0</v>
      </c>
    </row>
    <row r="186" spans="1:7" x14ac:dyDescent="0.25">
      <c r="A186" s="70"/>
      <c r="B186" s="10" t="s">
        <v>69</v>
      </c>
      <c r="C186" s="30"/>
      <c r="D186" s="38">
        <f>D180*C186</f>
        <v>0</v>
      </c>
    </row>
    <row r="187" spans="1:7" x14ac:dyDescent="0.25">
      <c r="A187" s="70"/>
      <c r="B187" s="10" t="s">
        <v>70</v>
      </c>
      <c r="C187" s="30"/>
      <c r="D187" s="38">
        <f>D180*C187</f>
        <v>0</v>
      </c>
    </row>
    <row r="188" spans="1:7" x14ac:dyDescent="0.25">
      <c r="A188" s="70"/>
      <c r="B188" s="10" t="s">
        <v>71</v>
      </c>
      <c r="C188" s="58"/>
      <c r="D188" s="38">
        <f>D180*C188</f>
        <v>0</v>
      </c>
    </row>
    <row r="189" spans="1:7" x14ac:dyDescent="0.25">
      <c r="A189" s="70"/>
      <c r="B189" s="10" t="s">
        <v>150</v>
      </c>
      <c r="C189" s="58"/>
      <c r="D189" s="38"/>
    </row>
    <row r="190" spans="1:7" ht="19.5" customHeight="1" x14ac:dyDescent="0.25">
      <c r="A190" s="180" t="s">
        <v>7</v>
      </c>
      <c r="B190" s="180"/>
      <c r="C190" s="30"/>
      <c r="D190" s="50">
        <f>SUM(D182:D189)</f>
        <v>0</v>
      </c>
      <c r="F190" s="33"/>
      <c r="G190" s="33"/>
    </row>
    <row r="191" spans="1:7" hidden="1" x14ac:dyDescent="0.25">
      <c r="A191" s="181" t="s">
        <v>83</v>
      </c>
      <c r="B191" s="182"/>
      <c r="C191" s="182"/>
      <c r="D191" s="182"/>
      <c r="F191" s="12"/>
      <c r="G191" s="12"/>
    </row>
    <row r="192" spans="1:7" hidden="1" x14ac:dyDescent="0.25">
      <c r="A192" s="183" t="s">
        <v>153</v>
      </c>
      <c r="B192" s="183"/>
      <c r="C192" s="183"/>
      <c r="D192" s="183"/>
      <c r="F192" s="12"/>
      <c r="G192" s="12"/>
    </row>
    <row r="193" spans="1:10" hidden="1" x14ac:dyDescent="0.25">
      <c r="A193" s="184" t="s">
        <v>122</v>
      </c>
      <c r="B193" s="184"/>
      <c r="C193" s="184"/>
      <c r="D193" s="184"/>
      <c r="E193" s="33"/>
      <c r="H193" s="33"/>
      <c r="I193" s="33"/>
      <c r="J193" s="33"/>
    </row>
    <row r="194" spans="1:10" x14ac:dyDescent="0.25">
      <c r="A194" s="67"/>
      <c r="B194" s="67"/>
      <c r="C194" s="67"/>
      <c r="D194" s="67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177" t="s">
        <v>72</v>
      </c>
      <c r="B196" s="177"/>
      <c r="C196" s="177"/>
      <c r="D196" s="177"/>
    </row>
    <row r="197" spans="1:10" x14ac:dyDescent="0.25">
      <c r="A197" s="9"/>
      <c r="B197" s="9"/>
      <c r="C197" s="9"/>
      <c r="D197" s="9"/>
    </row>
    <row r="198" spans="1:10" x14ac:dyDescent="0.25">
      <c r="A198" s="68"/>
      <c r="B198" s="68" t="s">
        <v>73</v>
      </c>
      <c r="C198" s="178" t="s">
        <v>27</v>
      </c>
      <c r="D198" s="178"/>
    </row>
    <row r="199" spans="1:10" x14ac:dyDescent="0.25">
      <c r="A199" s="64" t="s">
        <v>28</v>
      </c>
      <c r="B199" s="10" t="s">
        <v>25</v>
      </c>
      <c r="C199" s="173">
        <f>D38</f>
        <v>0</v>
      </c>
      <c r="D199" s="173"/>
    </row>
    <row r="200" spans="1:10" x14ac:dyDescent="0.25">
      <c r="A200" s="64" t="s">
        <v>29</v>
      </c>
      <c r="B200" s="10" t="s">
        <v>35</v>
      </c>
      <c r="C200" s="173">
        <f>C107</f>
        <v>0</v>
      </c>
      <c r="D200" s="173"/>
    </row>
    <row r="201" spans="1:10" x14ac:dyDescent="0.25">
      <c r="A201" s="64" t="s">
        <v>30</v>
      </c>
      <c r="B201" s="10" t="s">
        <v>12</v>
      </c>
      <c r="C201" s="173">
        <f>D121</f>
        <v>0</v>
      </c>
      <c r="D201" s="173"/>
    </row>
    <row r="202" spans="1:10" x14ac:dyDescent="0.25">
      <c r="A202" s="64" t="s">
        <v>46</v>
      </c>
      <c r="B202" s="10" t="s">
        <v>60</v>
      </c>
      <c r="C202" s="173">
        <f>C160</f>
        <v>0</v>
      </c>
      <c r="D202" s="173"/>
    </row>
    <row r="203" spans="1:10" x14ac:dyDescent="0.25">
      <c r="A203" s="64" t="s">
        <v>31</v>
      </c>
      <c r="B203" s="10" t="s">
        <v>13</v>
      </c>
      <c r="C203" s="173">
        <f>C170</f>
        <v>0</v>
      </c>
      <c r="D203" s="173"/>
    </row>
    <row r="204" spans="1:10" ht="14.45" customHeight="1" x14ac:dyDescent="0.25">
      <c r="A204" s="174" t="s">
        <v>74</v>
      </c>
      <c r="B204" s="175"/>
      <c r="C204" s="176">
        <f>SUM(C199:C203)</f>
        <v>0</v>
      </c>
      <c r="D204" s="176"/>
    </row>
    <row r="205" spans="1:10" x14ac:dyDescent="0.25">
      <c r="A205" s="64" t="s">
        <v>32</v>
      </c>
      <c r="B205" s="10" t="s">
        <v>75</v>
      </c>
      <c r="C205" s="173">
        <f>D190</f>
        <v>0</v>
      </c>
      <c r="D205" s="173"/>
    </row>
    <row r="206" spans="1:10" ht="14.45" customHeight="1" x14ac:dyDescent="0.25">
      <c r="A206" s="174" t="s">
        <v>76</v>
      </c>
      <c r="B206" s="175"/>
      <c r="C206" s="176">
        <f>C204+C205</f>
        <v>0</v>
      </c>
      <c r="D206" s="176"/>
    </row>
  </sheetData>
  <mergeCells count="133">
    <mergeCell ref="A1:D1"/>
    <mergeCell ref="A2:D2"/>
    <mergeCell ref="A7:D7"/>
    <mergeCell ref="A8:D9"/>
    <mergeCell ref="A11:D11"/>
    <mergeCell ref="C19:D19"/>
    <mergeCell ref="C20:D20"/>
    <mergeCell ref="A21:D21"/>
    <mergeCell ref="A22:D22"/>
    <mergeCell ref="A23:D23"/>
    <mergeCell ref="A24:D24"/>
    <mergeCell ref="B30:C30"/>
    <mergeCell ref="C13:D13"/>
    <mergeCell ref="C14:D14"/>
    <mergeCell ref="C15:D15"/>
    <mergeCell ref="C16:D16"/>
    <mergeCell ref="C17:D17"/>
    <mergeCell ref="C18:D18"/>
    <mergeCell ref="B33:C33"/>
    <mergeCell ref="B34:C34"/>
    <mergeCell ref="B35:C35"/>
    <mergeCell ref="B36:C36"/>
    <mergeCell ref="B37:C37"/>
    <mergeCell ref="A38:C38"/>
    <mergeCell ref="A25:D25"/>
    <mergeCell ref="A26:D26"/>
    <mergeCell ref="A28:D28"/>
    <mergeCell ref="B31:C31"/>
    <mergeCell ref="B32:C32"/>
    <mergeCell ref="A47:D47"/>
    <mergeCell ref="A49:D49"/>
    <mergeCell ref="A54:B54"/>
    <mergeCell ref="A55:D55"/>
    <mergeCell ref="A56:D56"/>
    <mergeCell ref="A57:D57"/>
    <mergeCell ref="A39:D39"/>
    <mergeCell ref="A40:D40"/>
    <mergeCell ref="A41:D41"/>
    <mergeCell ref="A43:D43"/>
    <mergeCell ref="A44:D44"/>
    <mergeCell ref="A45:D46"/>
    <mergeCell ref="A76:D77"/>
    <mergeCell ref="A78:D78"/>
    <mergeCell ref="A79:D80"/>
    <mergeCell ref="A82:D82"/>
    <mergeCell ref="A83:D83"/>
    <mergeCell ref="A84:D84"/>
    <mergeCell ref="A59:D59"/>
    <mergeCell ref="A61:B61"/>
    <mergeCell ref="A71:B71"/>
    <mergeCell ref="A72:D72"/>
    <mergeCell ref="A73:D73"/>
    <mergeCell ref="A74:D75"/>
    <mergeCell ref="A98:D98"/>
    <mergeCell ref="A99:D99"/>
    <mergeCell ref="A101:D101"/>
    <mergeCell ref="C103:D103"/>
    <mergeCell ref="C104:D104"/>
    <mergeCell ref="C105:D105"/>
    <mergeCell ref="A86:D86"/>
    <mergeCell ref="F86:G86"/>
    <mergeCell ref="F93:G93"/>
    <mergeCell ref="A95:C95"/>
    <mergeCell ref="A96:D96"/>
    <mergeCell ref="A97:D97"/>
    <mergeCell ref="F101:G101"/>
    <mergeCell ref="A121:B121"/>
    <mergeCell ref="A122:D122"/>
    <mergeCell ref="A123:D123"/>
    <mergeCell ref="A124:D124"/>
    <mergeCell ref="A125:D125"/>
    <mergeCell ref="A127:D127"/>
    <mergeCell ref="C106:D106"/>
    <mergeCell ref="A107:B107"/>
    <mergeCell ref="C107:D107"/>
    <mergeCell ref="A110:D110"/>
    <mergeCell ref="A112:B112"/>
    <mergeCell ref="A113:B113"/>
    <mergeCell ref="A143:D143"/>
    <mergeCell ref="A144:D144"/>
    <mergeCell ref="A145:D145"/>
    <mergeCell ref="A146:D146"/>
    <mergeCell ref="A147:D147"/>
    <mergeCell ref="A149:D149"/>
    <mergeCell ref="A128:D128"/>
    <mergeCell ref="A129:D129"/>
    <mergeCell ref="A131:D131"/>
    <mergeCell ref="A133:B133"/>
    <mergeCell ref="A141:C141"/>
    <mergeCell ref="A142:D142"/>
    <mergeCell ref="C157:D157"/>
    <mergeCell ref="C158:D158"/>
    <mergeCell ref="C159:D159"/>
    <mergeCell ref="A160:B160"/>
    <mergeCell ref="C160:D160"/>
    <mergeCell ref="A163:D163"/>
    <mergeCell ref="A150:B150"/>
    <mergeCell ref="C151:D151"/>
    <mergeCell ref="C152:D152"/>
    <mergeCell ref="A153:B153"/>
    <mergeCell ref="C153:D153"/>
    <mergeCell ref="A155:D155"/>
    <mergeCell ref="A171:D171"/>
    <mergeCell ref="A172:D172"/>
    <mergeCell ref="A173:D173"/>
    <mergeCell ref="A174:D174"/>
    <mergeCell ref="A176:D176"/>
    <mergeCell ref="B178:C178"/>
    <mergeCell ref="C165:D165"/>
    <mergeCell ref="C166:D166"/>
    <mergeCell ref="C167:D167"/>
    <mergeCell ref="C168:D168"/>
    <mergeCell ref="C169:D169"/>
    <mergeCell ref="A170:B170"/>
    <mergeCell ref="C170:D170"/>
    <mergeCell ref="B179:C179"/>
    <mergeCell ref="B180:C180"/>
    <mergeCell ref="C203:D203"/>
    <mergeCell ref="A204:B204"/>
    <mergeCell ref="C204:D204"/>
    <mergeCell ref="C205:D205"/>
    <mergeCell ref="A206:B206"/>
    <mergeCell ref="C206:D206"/>
    <mergeCell ref="A190:B190"/>
    <mergeCell ref="A191:D191"/>
    <mergeCell ref="A192:D192"/>
    <mergeCell ref="A193:D193"/>
    <mergeCell ref="A196:D196"/>
    <mergeCell ref="C198:D198"/>
    <mergeCell ref="C199:D199"/>
    <mergeCell ref="C200:D200"/>
    <mergeCell ref="C201:D201"/>
    <mergeCell ref="C202:D202"/>
  </mergeCells>
  <pageMargins left="0.511811024" right="0.511811024" top="0.78740157499999996" bottom="0.78740157499999996" header="0.31496062000000002" footer="0.31496062000000002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C53C1-A1EA-44D4-AB4E-594BE4730CDA}">
  <sheetPr>
    <tabColor theme="8"/>
  </sheetPr>
  <dimension ref="A1:J206"/>
  <sheetViews>
    <sheetView zoomScaleNormal="100" zoomScaleSheetLayoutView="120" workbookViewId="0">
      <selection sqref="A1:D206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30" t="s">
        <v>0</v>
      </c>
      <c r="B1" s="230"/>
      <c r="C1" s="230"/>
      <c r="D1" s="230"/>
    </row>
    <row r="2" spans="1:6" x14ac:dyDescent="0.25">
      <c r="A2" s="230" t="s">
        <v>15</v>
      </c>
      <c r="B2" s="230"/>
      <c r="C2" s="230"/>
      <c r="D2" s="230"/>
    </row>
    <row r="3" spans="1:6" x14ac:dyDescent="0.25">
      <c r="A3" s="3"/>
      <c r="B3" s="3"/>
      <c r="C3" s="3"/>
      <c r="D3" s="3"/>
    </row>
    <row r="4" spans="1:6" x14ac:dyDescent="0.25">
      <c r="A4" s="107" t="str">
        <f>Proposta_Global!A1</f>
        <v>PREGÃO ELETRÔNICO Nº XX/2023-SR/PR/PR (UG 200364)</v>
      </c>
      <c r="B4" s="3"/>
      <c r="C4" s="3"/>
      <c r="D4" s="3"/>
    </row>
    <row r="5" spans="1:6" x14ac:dyDescent="0.25">
      <c r="A5" s="107" t="str">
        <f>Proposta_Global!A2</f>
        <v>PROCESSO ADMINISTRATIVO Nº 08385.012093/2023-54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31" t="s">
        <v>16</v>
      </c>
      <c r="B7" s="231"/>
      <c r="C7" s="231"/>
      <c r="D7" s="231"/>
    </row>
    <row r="8" spans="1:6" ht="14.45" customHeight="1" x14ac:dyDescent="0.25">
      <c r="A8" s="232" t="s">
        <v>203</v>
      </c>
      <c r="B8" s="232"/>
      <c r="C8" s="232"/>
      <c r="D8" s="232"/>
    </row>
    <row r="9" spans="1:6" ht="14.25" customHeight="1" x14ac:dyDescent="0.25">
      <c r="A9" s="232"/>
      <c r="B9" s="232"/>
      <c r="C9" s="232"/>
      <c r="D9" s="232"/>
    </row>
    <row r="10" spans="1:6" x14ac:dyDescent="0.25">
      <c r="A10" s="62"/>
      <c r="B10" s="62"/>
      <c r="C10" s="62"/>
      <c r="D10" s="62"/>
    </row>
    <row r="11" spans="1:6" x14ac:dyDescent="0.25">
      <c r="A11" s="177" t="s">
        <v>17</v>
      </c>
      <c r="B11" s="177"/>
      <c r="C11" s="177"/>
      <c r="D11" s="177"/>
    </row>
    <row r="12" spans="1:6" x14ac:dyDescent="0.25">
      <c r="A12" s="4"/>
      <c r="B12" s="4"/>
      <c r="C12" s="4"/>
      <c r="D12" s="62"/>
    </row>
    <row r="13" spans="1:6" x14ac:dyDescent="0.25">
      <c r="A13" s="64">
        <v>1</v>
      </c>
      <c r="B13" s="1" t="s">
        <v>18</v>
      </c>
      <c r="C13" s="233" t="s">
        <v>173</v>
      </c>
      <c r="D13" s="234"/>
    </row>
    <row r="14" spans="1:6" x14ac:dyDescent="0.25">
      <c r="A14" s="64">
        <v>2</v>
      </c>
      <c r="B14" s="1" t="s">
        <v>19</v>
      </c>
      <c r="C14" s="223" t="s">
        <v>170</v>
      </c>
      <c r="D14" s="223"/>
    </row>
    <row r="15" spans="1:6" x14ac:dyDescent="0.25">
      <c r="A15" s="64">
        <v>3</v>
      </c>
      <c r="B15" s="5" t="s">
        <v>20</v>
      </c>
      <c r="C15" s="224">
        <f>CCT!D6</f>
        <v>0</v>
      </c>
      <c r="D15" s="225"/>
      <c r="F15" s="42" t="s">
        <v>152</v>
      </c>
    </row>
    <row r="16" spans="1:6" x14ac:dyDescent="0.25">
      <c r="A16" s="6">
        <v>4</v>
      </c>
      <c r="B16" s="7" t="s">
        <v>21</v>
      </c>
      <c r="C16" s="226" t="s">
        <v>171</v>
      </c>
      <c r="D16" s="227"/>
    </row>
    <row r="17" spans="1:7" x14ac:dyDescent="0.25">
      <c r="A17" s="64">
        <v>5</v>
      </c>
      <c r="B17" s="1" t="s">
        <v>123</v>
      </c>
      <c r="C17" s="228"/>
      <c r="D17" s="228"/>
    </row>
    <row r="18" spans="1:7" x14ac:dyDescent="0.25">
      <c r="A18" s="64">
        <v>6</v>
      </c>
      <c r="B18" s="1" t="s">
        <v>22</v>
      </c>
      <c r="C18" s="228"/>
      <c r="D18" s="228"/>
    </row>
    <row r="19" spans="1:7" x14ac:dyDescent="0.25">
      <c r="A19" s="64">
        <v>7</v>
      </c>
      <c r="B19" s="1" t="s">
        <v>23</v>
      </c>
      <c r="C19" s="229"/>
      <c r="D19" s="229"/>
    </row>
    <row r="20" spans="1:7" x14ac:dyDescent="0.25">
      <c r="A20" s="64">
        <v>8</v>
      </c>
      <c r="B20" s="1" t="s">
        <v>24</v>
      </c>
      <c r="C20" s="221" t="s">
        <v>212</v>
      </c>
      <c r="D20" s="221"/>
    </row>
    <row r="21" spans="1:7" ht="15.75" hidden="1" customHeight="1" x14ac:dyDescent="0.25">
      <c r="A21" s="185" t="s">
        <v>83</v>
      </c>
      <c r="B21" s="185"/>
      <c r="C21" s="185"/>
      <c r="D21" s="185"/>
    </row>
    <row r="22" spans="1:7" hidden="1" x14ac:dyDescent="0.25">
      <c r="A22" s="184" t="s">
        <v>84</v>
      </c>
      <c r="B22" s="184"/>
      <c r="C22" s="184"/>
      <c r="D22" s="184"/>
    </row>
    <row r="23" spans="1:7" hidden="1" x14ac:dyDescent="0.25">
      <c r="A23" s="184" t="s">
        <v>107</v>
      </c>
      <c r="B23" s="184"/>
      <c r="C23" s="184"/>
      <c r="D23" s="184"/>
    </row>
    <row r="24" spans="1:7" hidden="1" x14ac:dyDescent="0.25">
      <c r="A24" s="222" t="s">
        <v>85</v>
      </c>
      <c r="B24" s="222"/>
      <c r="C24" s="222"/>
      <c r="D24" s="222"/>
    </row>
    <row r="25" spans="1:7" ht="15.6" hidden="1" customHeight="1" x14ac:dyDescent="0.25">
      <c r="A25" s="183" t="s">
        <v>155</v>
      </c>
      <c r="B25" s="183"/>
      <c r="C25" s="183"/>
      <c r="D25" s="183"/>
      <c r="E25" s="8"/>
      <c r="F25" s="8"/>
      <c r="G25" s="8"/>
    </row>
    <row r="26" spans="1:7" ht="15.6" hidden="1" customHeight="1" x14ac:dyDescent="0.25">
      <c r="A26" s="183" t="s">
        <v>156</v>
      </c>
      <c r="B26" s="183"/>
      <c r="C26" s="183"/>
      <c r="D26" s="18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177" t="s">
        <v>25</v>
      </c>
      <c r="B28" s="177"/>
      <c r="C28" s="177"/>
      <c r="D28" s="177"/>
    </row>
    <row r="29" spans="1:7" x14ac:dyDescent="0.25">
      <c r="A29" s="9"/>
      <c r="B29" s="9"/>
      <c r="C29" s="9"/>
      <c r="D29" s="9"/>
    </row>
    <row r="30" spans="1:7" x14ac:dyDescent="0.25">
      <c r="A30" s="68">
        <v>1</v>
      </c>
      <c r="B30" s="215" t="s">
        <v>26</v>
      </c>
      <c r="C30" s="216"/>
      <c r="D30" s="65" t="s">
        <v>27</v>
      </c>
    </row>
    <row r="31" spans="1:7" x14ac:dyDescent="0.25">
      <c r="A31" s="70" t="s">
        <v>28</v>
      </c>
      <c r="B31" s="217" t="s">
        <v>125</v>
      </c>
      <c r="C31" s="218"/>
      <c r="D31" s="72">
        <f>$C$15/44*40</f>
        <v>0</v>
      </c>
    </row>
    <row r="32" spans="1:7" x14ac:dyDescent="0.25">
      <c r="A32" s="70" t="s">
        <v>29</v>
      </c>
      <c r="B32" s="213" t="s">
        <v>124</v>
      </c>
      <c r="C32" s="214"/>
      <c r="D32" s="71">
        <f xml:space="preserve"> (D31*30/100)</f>
        <v>0</v>
      </c>
    </row>
    <row r="33" spans="1:7" x14ac:dyDescent="0.25">
      <c r="A33" s="70" t="s">
        <v>30</v>
      </c>
      <c r="B33" s="219" t="s">
        <v>129</v>
      </c>
      <c r="C33" s="220"/>
      <c r="D33" s="71">
        <v>0</v>
      </c>
    </row>
    <row r="34" spans="1:7" x14ac:dyDescent="0.25">
      <c r="A34" s="70" t="s">
        <v>46</v>
      </c>
      <c r="B34" s="211" t="s">
        <v>126</v>
      </c>
      <c r="C34" s="212"/>
      <c r="D34" s="71">
        <v>0</v>
      </c>
    </row>
    <row r="35" spans="1:7" x14ac:dyDescent="0.25">
      <c r="A35" s="70" t="s">
        <v>31</v>
      </c>
      <c r="B35" s="211" t="s">
        <v>127</v>
      </c>
      <c r="C35" s="212"/>
      <c r="D35" s="71">
        <v>0</v>
      </c>
    </row>
    <row r="36" spans="1:7" x14ac:dyDescent="0.25">
      <c r="A36" s="70" t="s">
        <v>32</v>
      </c>
      <c r="B36" s="213" t="s">
        <v>128</v>
      </c>
      <c r="C36" s="214"/>
      <c r="D36" s="73">
        <v>0</v>
      </c>
    </row>
    <row r="37" spans="1:7" x14ac:dyDescent="0.25">
      <c r="A37" s="70" t="s">
        <v>33</v>
      </c>
      <c r="B37" s="213" t="s">
        <v>226</v>
      </c>
      <c r="C37" s="214"/>
      <c r="D37" s="73">
        <f>CCT!D7</f>
        <v>0</v>
      </c>
    </row>
    <row r="38" spans="1:7" x14ac:dyDescent="0.25">
      <c r="A38" s="174" t="s">
        <v>2</v>
      </c>
      <c r="B38" s="201"/>
      <c r="C38" s="175"/>
      <c r="D38" s="74">
        <f>SUM(D31:D37)</f>
        <v>0</v>
      </c>
    </row>
    <row r="39" spans="1:7" ht="15.75" hidden="1" customHeight="1" x14ac:dyDescent="0.25">
      <c r="A39" s="185" t="s">
        <v>83</v>
      </c>
      <c r="B39" s="185"/>
      <c r="C39" s="185"/>
      <c r="D39" s="185"/>
    </row>
    <row r="40" spans="1:7" hidden="1" x14ac:dyDescent="0.25">
      <c r="A40" s="183" t="s">
        <v>108</v>
      </c>
      <c r="B40" s="183"/>
      <c r="C40" s="183"/>
      <c r="D40" s="183"/>
    </row>
    <row r="41" spans="1:7" hidden="1" x14ac:dyDescent="0.25">
      <c r="A41" s="183" t="s">
        <v>154</v>
      </c>
      <c r="B41" s="183"/>
      <c r="C41" s="183"/>
      <c r="D41" s="18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177" t="s">
        <v>35</v>
      </c>
      <c r="B43" s="177"/>
      <c r="C43" s="177"/>
      <c r="D43" s="177"/>
    </row>
    <row r="44" spans="1:7" ht="15.75" hidden="1" customHeight="1" x14ac:dyDescent="0.25">
      <c r="A44" s="185" t="s">
        <v>83</v>
      </c>
      <c r="B44" s="185"/>
      <c r="C44" s="185"/>
      <c r="D44" s="185"/>
    </row>
    <row r="45" spans="1:7" ht="15.75" hidden="1" customHeight="1" x14ac:dyDescent="0.25">
      <c r="A45" s="183" t="s">
        <v>86</v>
      </c>
      <c r="B45" s="183"/>
      <c r="C45" s="183"/>
      <c r="D45" s="183"/>
    </row>
    <row r="46" spans="1:7" hidden="1" x14ac:dyDescent="0.25">
      <c r="A46" s="183"/>
      <c r="B46" s="183"/>
      <c r="C46" s="183"/>
      <c r="D46" s="183"/>
    </row>
    <row r="47" spans="1:7" ht="15.75" hidden="1" customHeight="1" x14ac:dyDescent="0.25">
      <c r="A47" s="183" t="s">
        <v>87</v>
      </c>
      <c r="B47" s="183"/>
      <c r="C47" s="183"/>
      <c r="D47" s="183"/>
    </row>
    <row r="48" spans="1:7" x14ac:dyDescent="0.25">
      <c r="A48" s="13"/>
      <c r="B48" s="9"/>
      <c r="C48" s="9"/>
      <c r="D48" s="9"/>
    </row>
    <row r="49" spans="1:8" x14ac:dyDescent="0.25">
      <c r="A49" s="199" t="s">
        <v>36</v>
      </c>
      <c r="B49" s="199"/>
      <c r="C49" s="199"/>
      <c r="D49" s="199"/>
    </row>
    <row r="50" spans="1:8" x14ac:dyDescent="0.25">
      <c r="A50" s="9"/>
      <c r="B50" s="9"/>
      <c r="C50" s="9"/>
      <c r="D50" s="9"/>
    </row>
    <row r="51" spans="1:8" x14ac:dyDescent="0.25">
      <c r="A51" s="68" t="s">
        <v>37</v>
      </c>
      <c r="B51" s="68" t="s">
        <v>38</v>
      </c>
      <c r="C51" s="68" t="s">
        <v>39</v>
      </c>
      <c r="D51" s="68" t="s">
        <v>27</v>
      </c>
    </row>
    <row r="52" spans="1:8" x14ac:dyDescent="0.25">
      <c r="A52" s="70" t="s">
        <v>28</v>
      </c>
      <c r="B52" s="10" t="s">
        <v>40</v>
      </c>
      <c r="C52" s="30">
        <f>1/12</f>
        <v>8.3333333333333329E-2</v>
      </c>
      <c r="D52" s="14">
        <f>$D$38*C52</f>
        <v>0</v>
      </c>
    </row>
    <row r="53" spans="1:8" x14ac:dyDescent="0.25">
      <c r="A53" s="70" t="s">
        <v>29</v>
      </c>
      <c r="B53" s="10" t="s">
        <v>41</v>
      </c>
      <c r="C53" s="75">
        <v>0.121</v>
      </c>
      <c r="D53" s="14">
        <f>$D$38*C53</f>
        <v>0</v>
      </c>
    </row>
    <row r="54" spans="1:8" x14ac:dyDescent="0.25">
      <c r="A54" s="189" t="s">
        <v>7</v>
      </c>
      <c r="B54" s="189"/>
      <c r="C54" s="70"/>
      <c r="D54" s="49">
        <f>SUM(D52:D53)</f>
        <v>0</v>
      </c>
      <c r="H54" s="15"/>
    </row>
    <row r="55" spans="1:8" ht="15.75" hidden="1" customHeight="1" x14ac:dyDescent="0.25">
      <c r="A55" s="185" t="s">
        <v>83</v>
      </c>
      <c r="B55" s="185"/>
      <c r="C55" s="185"/>
      <c r="D55" s="185"/>
    </row>
    <row r="56" spans="1:8" ht="32.25" hidden="1" customHeight="1" x14ac:dyDescent="0.25">
      <c r="A56" s="183" t="s">
        <v>117</v>
      </c>
      <c r="B56" s="183"/>
      <c r="C56" s="183"/>
      <c r="D56" s="183"/>
    </row>
    <row r="57" spans="1:8" hidden="1" x14ac:dyDescent="0.25">
      <c r="A57" s="183" t="s">
        <v>130</v>
      </c>
      <c r="B57" s="183"/>
      <c r="C57" s="183"/>
      <c r="D57" s="183"/>
    </row>
    <row r="58" spans="1:8" x14ac:dyDescent="0.25">
      <c r="A58" s="9"/>
      <c r="B58" s="9"/>
      <c r="C58" s="9"/>
      <c r="D58" s="9"/>
    </row>
    <row r="59" spans="1:8" x14ac:dyDescent="0.25">
      <c r="A59" s="210" t="s">
        <v>42</v>
      </c>
      <c r="B59" s="210"/>
      <c r="C59" s="210"/>
      <c r="D59" s="210"/>
    </row>
    <row r="60" spans="1:8" x14ac:dyDescent="0.25">
      <c r="A60" s="16"/>
      <c r="B60" s="16"/>
      <c r="C60" s="16"/>
      <c r="D60" s="16"/>
    </row>
    <row r="61" spans="1:8" x14ac:dyDescent="0.25">
      <c r="A61" s="179" t="s">
        <v>131</v>
      </c>
      <c r="B61" s="179"/>
      <c r="C61" s="17">
        <f>$D$38+$D$54</f>
        <v>0</v>
      </c>
      <c r="D61" s="9"/>
    </row>
    <row r="62" spans="1:8" x14ac:dyDescent="0.25">
      <c r="A62" s="68" t="s">
        <v>43</v>
      </c>
      <c r="B62" s="68" t="s">
        <v>44</v>
      </c>
      <c r="C62" s="68" t="s">
        <v>39</v>
      </c>
      <c r="D62" s="68" t="s">
        <v>27</v>
      </c>
    </row>
    <row r="63" spans="1:8" x14ac:dyDescent="0.25">
      <c r="A63" s="70" t="s">
        <v>28</v>
      </c>
      <c r="B63" s="10" t="s">
        <v>3</v>
      </c>
      <c r="C63" s="44">
        <v>0.2</v>
      </c>
      <c r="D63" s="45">
        <f>$C$61*C63</f>
        <v>0</v>
      </c>
    </row>
    <row r="64" spans="1:8" x14ac:dyDescent="0.25">
      <c r="A64" s="70" t="s">
        <v>29</v>
      </c>
      <c r="B64" s="10" t="s">
        <v>45</v>
      </c>
      <c r="C64" s="19">
        <v>2.5000000000000001E-2</v>
      </c>
      <c r="D64" s="18">
        <f t="shared" ref="D64:D70" si="0">$C$61*C64</f>
        <v>0</v>
      </c>
    </row>
    <row r="65" spans="1:8" x14ac:dyDescent="0.25">
      <c r="A65" s="70" t="s">
        <v>30</v>
      </c>
      <c r="B65" s="20" t="s">
        <v>78</v>
      </c>
      <c r="C65" s="21">
        <v>0.03</v>
      </c>
      <c r="D65" s="43">
        <f t="shared" si="0"/>
        <v>0</v>
      </c>
    </row>
    <row r="66" spans="1:8" x14ac:dyDescent="0.25">
      <c r="A66" s="70" t="s">
        <v>46</v>
      </c>
      <c r="B66" s="10" t="s">
        <v>47</v>
      </c>
      <c r="C66" s="19">
        <v>1.4999999999999999E-2</v>
      </c>
      <c r="D66" s="18">
        <f t="shared" si="0"/>
        <v>0</v>
      </c>
    </row>
    <row r="67" spans="1:8" x14ac:dyDescent="0.25">
      <c r="A67" s="70" t="s">
        <v>31</v>
      </c>
      <c r="B67" s="10" t="s">
        <v>48</v>
      </c>
      <c r="C67" s="19">
        <v>0.01</v>
      </c>
      <c r="D67" s="18">
        <f t="shared" si="0"/>
        <v>0</v>
      </c>
    </row>
    <row r="68" spans="1:8" x14ac:dyDescent="0.25">
      <c r="A68" s="70" t="s">
        <v>32</v>
      </c>
      <c r="B68" s="10" t="s">
        <v>4</v>
      </c>
      <c r="C68" s="19">
        <v>6.0000000000000001E-3</v>
      </c>
      <c r="D68" s="18">
        <f t="shared" si="0"/>
        <v>0</v>
      </c>
    </row>
    <row r="69" spans="1:8" x14ac:dyDescent="0.25">
      <c r="A69" s="70" t="s">
        <v>33</v>
      </c>
      <c r="B69" s="10" t="s">
        <v>5</v>
      </c>
      <c r="C69" s="19">
        <v>2E-3</v>
      </c>
      <c r="D69" s="18">
        <f t="shared" si="0"/>
        <v>0</v>
      </c>
    </row>
    <row r="70" spans="1:8" x14ac:dyDescent="0.25">
      <c r="A70" s="70" t="s">
        <v>34</v>
      </c>
      <c r="B70" s="10" t="s">
        <v>6</v>
      </c>
      <c r="C70" s="19">
        <v>0.08</v>
      </c>
      <c r="D70" s="18">
        <f t="shared" si="0"/>
        <v>0</v>
      </c>
      <c r="F70" s="22"/>
    </row>
    <row r="71" spans="1:8" x14ac:dyDescent="0.25">
      <c r="A71" s="189" t="s">
        <v>49</v>
      </c>
      <c r="B71" s="189"/>
      <c r="C71" s="23">
        <f>SUM(C63:C70)</f>
        <v>0.36800000000000005</v>
      </c>
      <c r="D71" s="49">
        <f>SUM(D63:D70)</f>
        <v>0</v>
      </c>
    </row>
    <row r="72" spans="1:8" ht="15.75" hidden="1" customHeight="1" x14ac:dyDescent="0.25">
      <c r="A72" s="185" t="s">
        <v>83</v>
      </c>
      <c r="B72" s="185"/>
      <c r="C72" s="185"/>
      <c r="D72" s="185"/>
    </row>
    <row r="73" spans="1:8" hidden="1" x14ac:dyDescent="0.25">
      <c r="A73" s="184" t="s">
        <v>88</v>
      </c>
      <c r="B73" s="184"/>
      <c r="C73" s="184"/>
      <c r="D73" s="184"/>
    </row>
    <row r="74" spans="1:8" ht="14.45" hidden="1" customHeight="1" x14ac:dyDescent="0.25">
      <c r="A74" s="183" t="s">
        <v>89</v>
      </c>
      <c r="B74" s="183"/>
      <c r="C74" s="183"/>
      <c r="D74" s="183"/>
      <c r="E74" s="24"/>
      <c r="F74" s="24"/>
      <c r="G74" s="24"/>
      <c r="H74" s="24"/>
    </row>
    <row r="75" spans="1:8" hidden="1" x14ac:dyDescent="0.25">
      <c r="A75" s="183"/>
      <c r="B75" s="183"/>
      <c r="C75" s="183"/>
      <c r="D75" s="183"/>
    </row>
    <row r="76" spans="1:8" ht="14.45" hidden="1" customHeight="1" x14ac:dyDescent="0.25">
      <c r="A76" s="183" t="s">
        <v>90</v>
      </c>
      <c r="B76" s="183"/>
      <c r="C76" s="183"/>
      <c r="D76" s="183"/>
      <c r="E76" s="12"/>
      <c r="F76" s="12"/>
      <c r="G76" s="12"/>
      <c r="H76" s="12"/>
    </row>
    <row r="77" spans="1:8" ht="14.45" hidden="1" customHeight="1" x14ac:dyDescent="0.25">
      <c r="A77" s="183"/>
      <c r="B77" s="183"/>
      <c r="C77" s="183"/>
      <c r="D77" s="183"/>
      <c r="E77" s="12"/>
      <c r="F77" s="12"/>
      <c r="G77" s="12"/>
      <c r="H77" s="12"/>
    </row>
    <row r="78" spans="1:8" ht="14.45" hidden="1" customHeight="1" x14ac:dyDescent="0.25">
      <c r="A78" s="183" t="s">
        <v>91</v>
      </c>
      <c r="B78" s="183"/>
      <c r="C78" s="183"/>
      <c r="D78" s="183"/>
      <c r="E78" s="24"/>
      <c r="F78" s="24"/>
      <c r="G78" s="24"/>
      <c r="H78" s="24"/>
    </row>
    <row r="79" spans="1:8" ht="15.75" hidden="1" customHeight="1" x14ac:dyDescent="0.25">
      <c r="A79" s="208" t="s">
        <v>92</v>
      </c>
      <c r="B79" s="208"/>
      <c r="C79" s="208"/>
      <c r="D79" s="208"/>
      <c r="E79" s="12"/>
      <c r="F79" s="12"/>
      <c r="G79" s="12"/>
      <c r="H79" s="12"/>
    </row>
    <row r="80" spans="1:8" hidden="1" x14ac:dyDescent="0.25">
      <c r="A80" s="208"/>
      <c r="B80" s="208"/>
      <c r="C80" s="208"/>
      <c r="D80" s="208"/>
      <c r="E80" s="12"/>
      <c r="F80" s="12"/>
      <c r="G80" s="12"/>
      <c r="H80" s="12"/>
    </row>
    <row r="81" spans="1:8" s="52" customFormat="1" hidden="1" x14ac:dyDescent="0.25">
      <c r="A81" s="52" t="s">
        <v>132</v>
      </c>
      <c r="E81" s="12"/>
      <c r="F81" s="12"/>
      <c r="G81" s="12"/>
      <c r="H81" s="12"/>
    </row>
    <row r="82" spans="1:8" hidden="1" x14ac:dyDescent="0.25">
      <c r="A82" s="184" t="s">
        <v>93</v>
      </c>
      <c r="B82" s="184"/>
      <c r="C82" s="184"/>
      <c r="D82" s="184"/>
      <c r="E82" s="12"/>
      <c r="F82" s="12"/>
      <c r="G82" s="12"/>
      <c r="H82" s="12"/>
    </row>
    <row r="83" spans="1:8" hidden="1" x14ac:dyDescent="0.25">
      <c r="A83" s="184" t="s">
        <v>133</v>
      </c>
      <c r="B83" s="184"/>
      <c r="C83" s="184"/>
      <c r="D83" s="184"/>
      <c r="E83" s="12"/>
      <c r="F83" s="12"/>
      <c r="G83" s="12"/>
      <c r="H83" s="12"/>
    </row>
    <row r="84" spans="1:8" ht="30.95" hidden="1" customHeight="1" x14ac:dyDescent="0.25">
      <c r="A84" s="209" t="s">
        <v>134</v>
      </c>
      <c r="B84" s="209"/>
      <c r="C84" s="209"/>
      <c r="D84" s="209"/>
    </row>
    <row r="85" spans="1:8" ht="16.5" thickBot="1" x14ac:dyDescent="0.3">
      <c r="A85" s="25"/>
      <c r="B85" s="25"/>
      <c r="C85" s="25"/>
      <c r="D85" s="25"/>
    </row>
    <row r="86" spans="1:8" ht="16.5" thickBot="1" x14ac:dyDescent="0.3">
      <c r="A86" s="199" t="s">
        <v>50</v>
      </c>
      <c r="B86" s="199"/>
      <c r="C86" s="199"/>
      <c r="D86" s="199"/>
      <c r="F86" s="204" t="s">
        <v>207</v>
      </c>
      <c r="G86" s="205"/>
    </row>
    <row r="87" spans="1:8" x14ac:dyDescent="0.25">
      <c r="A87" s="9"/>
      <c r="B87" s="9"/>
      <c r="C87" s="9"/>
      <c r="D87" s="9"/>
      <c r="F87" s="53" t="s">
        <v>135</v>
      </c>
      <c r="G87" s="119">
        <f>CCT!D8</f>
        <v>0</v>
      </c>
    </row>
    <row r="88" spans="1:8" x14ac:dyDescent="0.25">
      <c r="A88" s="68" t="s">
        <v>51</v>
      </c>
      <c r="B88" s="68" t="s">
        <v>52</v>
      </c>
      <c r="C88" s="68" t="s">
        <v>1</v>
      </c>
      <c r="D88" s="68" t="s">
        <v>27</v>
      </c>
      <c r="F88" s="54" t="s">
        <v>136</v>
      </c>
      <c r="G88" s="114">
        <v>1</v>
      </c>
    </row>
    <row r="89" spans="1:8" x14ac:dyDescent="0.25">
      <c r="A89" s="70" t="s">
        <v>28</v>
      </c>
      <c r="B89" s="10" t="s">
        <v>147</v>
      </c>
      <c r="C89" s="85">
        <f>G102</f>
        <v>0</v>
      </c>
      <c r="D89" s="127" t="str">
        <f>G107</f>
        <v/>
      </c>
      <c r="F89" s="54" t="s">
        <v>137</v>
      </c>
      <c r="G89" s="117">
        <f>G87*G88</f>
        <v>0</v>
      </c>
    </row>
    <row r="90" spans="1:8" ht="16.5" thickBot="1" x14ac:dyDescent="0.3">
      <c r="A90" s="26" t="s">
        <v>29</v>
      </c>
      <c r="B90" s="11" t="s">
        <v>158</v>
      </c>
      <c r="C90" s="77">
        <f>G87</f>
        <v>0</v>
      </c>
      <c r="D90" s="56">
        <f>$G$91</f>
        <v>0</v>
      </c>
      <c r="F90" s="115" t="s">
        <v>157</v>
      </c>
      <c r="G90" s="118">
        <f>G89*20%</f>
        <v>0</v>
      </c>
    </row>
    <row r="91" spans="1:8" ht="16.5" thickBot="1" x14ac:dyDescent="0.3">
      <c r="A91" s="26" t="s">
        <v>30</v>
      </c>
      <c r="B91" s="11" t="s">
        <v>160</v>
      </c>
      <c r="C91" s="77">
        <f>CCT!D10</f>
        <v>0</v>
      </c>
      <c r="D91" s="56">
        <f>$C$91</f>
        <v>0</v>
      </c>
      <c r="F91" s="55" t="s">
        <v>138</v>
      </c>
      <c r="G91" s="116">
        <f>G89-G90</f>
        <v>0</v>
      </c>
    </row>
    <row r="92" spans="1:8" x14ac:dyDescent="0.25">
      <c r="A92" s="26" t="s">
        <v>46</v>
      </c>
      <c r="B92" s="11" t="s">
        <v>159</v>
      </c>
      <c r="C92" s="77">
        <f>CCT!D9</f>
        <v>0</v>
      </c>
      <c r="D92" s="56">
        <f>$C$92</f>
        <v>0</v>
      </c>
      <c r="F92" s="123"/>
      <c r="G92" s="123"/>
    </row>
    <row r="93" spans="1:8" x14ac:dyDescent="0.25">
      <c r="A93" s="26" t="s">
        <v>31</v>
      </c>
      <c r="B93" s="11" t="s">
        <v>148</v>
      </c>
      <c r="C93" s="66"/>
      <c r="D93" s="56">
        <v>0</v>
      </c>
      <c r="F93" s="207"/>
      <c r="G93" s="207"/>
    </row>
    <row r="94" spans="1:8" x14ac:dyDescent="0.25">
      <c r="A94" s="26" t="s">
        <v>32</v>
      </c>
      <c r="B94" s="11" t="s">
        <v>204</v>
      </c>
      <c r="C94" s="69"/>
      <c r="D94" s="57">
        <v>0</v>
      </c>
      <c r="F94" s="123"/>
      <c r="G94" s="121"/>
      <c r="H94" s="42"/>
    </row>
    <row r="95" spans="1:8" x14ac:dyDescent="0.25">
      <c r="A95" s="189" t="s">
        <v>2</v>
      </c>
      <c r="B95" s="189"/>
      <c r="C95" s="189"/>
      <c r="D95" s="83">
        <f>SUM(D89:D94)</f>
        <v>0</v>
      </c>
      <c r="F95" s="123"/>
      <c r="G95" s="124"/>
    </row>
    <row r="96" spans="1:8" hidden="1" x14ac:dyDescent="0.25">
      <c r="A96" s="185" t="s">
        <v>83</v>
      </c>
      <c r="B96" s="185"/>
      <c r="C96" s="185"/>
      <c r="D96" s="185"/>
      <c r="F96" s="123"/>
      <c r="G96" s="121"/>
    </row>
    <row r="97" spans="1:8" ht="15.75" hidden="1" customHeight="1" x14ac:dyDescent="0.25">
      <c r="A97" s="183" t="s">
        <v>94</v>
      </c>
      <c r="B97" s="183"/>
      <c r="C97" s="183"/>
      <c r="D97" s="183"/>
      <c r="F97" s="123"/>
      <c r="G97" s="121"/>
    </row>
    <row r="98" spans="1:8" ht="30" hidden="1" customHeight="1" x14ac:dyDescent="0.25">
      <c r="A98" s="183" t="s">
        <v>95</v>
      </c>
      <c r="B98" s="183"/>
      <c r="C98" s="183"/>
      <c r="D98" s="183"/>
      <c r="F98" s="125"/>
      <c r="G98" s="121"/>
    </row>
    <row r="99" spans="1:8" ht="18" hidden="1" customHeight="1" x14ac:dyDescent="0.25">
      <c r="A99" s="183" t="s">
        <v>206</v>
      </c>
      <c r="B99" s="183"/>
      <c r="C99" s="183"/>
      <c r="D99" s="183"/>
      <c r="E99" s="12"/>
      <c r="F99" s="126"/>
      <c r="G99" s="122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199" t="s">
        <v>53</v>
      </c>
      <c r="B101" s="199"/>
      <c r="C101" s="199"/>
      <c r="D101" s="199"/>
      <c r="F101" s="204" t="s">
        <v>208</v>
      </c>
      <c r="G101" s="205"/>
    </row>
    <row r="102" spans="1:8" x14ac:dyDescent="0.25">
      <c r="A102" s="9"/>
      <c r="B102" s="9"/>
      <c r="C102" s="9"/>
      <c r="D102" s="9"/>
      <c r="F102" s="53" t="s">
        <v>139</v>
      </c>
      <c r="G102" s="113">
        <f>VT!D5</f>
        <v>0</v>
      </c>
      <c r="H102" s="42" t="s">
        <v>162</v>
      </c>
    </row>
    <row r="103" spans="1:8" x14ac:dyDescent="0.25">
      <c r="A103" s="68">
        <v>2</v>
      </c>
      <c r="B103" s="68" t="s">
        <v>54</v>
      </c>
      <c r="C103" s="178" t="s">
        <v>27</v>
      </c>
      <c r="D103" s="178"/>
      <c r="F103" s="54" t="s">
        <v>205</v>
      </c>
      <c r="G103" s="114">
        <v>2</v>
      </c>
    </row>
    <row r="104" spans="1:8" x14ac:dyDescent="0.25">
      <c r="A104" s="70" t="s">
        <v>37</v>
      </c>
      <c r="B104" s="10" t="s">
        <v>38</v>
      </c>
      <c r="C104" s="206">
        <f>D54</f>
        <v>0</v>
      </c>
      <c r="D104" s="206"/>
      <c r="F104" s="54" t="s">
        <v>140</v>
      </c>
      <c r="G104" s="117">
        <v>22</v>
      </c>
    </row>
    <row r="105" spans="1:8" x14ac:dyDescent="0.25">
      <c r="A105" s="70" t="s">
        <v>43</v>
      </c>
      <c r="B105" s="10" t="s">
        <v>44</v>
      </c>
      <c r="C105" s="173">
        <f>D71</f>
        <v>0</v>
      </c>
      <c r="D105" s="173"/>
      <c r="F105" s="54" t="s">
        <v>141</v>
      </c>
      <c r="G105" s="117">
        <f>G102*G103*G104</f>
        <v>0</v>
      </c>
    </row>
    <row r="106" spans="1:8" ht="16.5" thickBot="1" x14ac:dyDescent="0.3">
      <c r="A106" s="70" t="s">
        <v>51</v>
      </c>
      <c r="B106" s="10" t="s">
        <v>52</v>
      </c>
      <c r="C106" s="173">
        <f>D95</f>
        <v>0</v>
      </c>
      <c r="D106" s="173"/>
      <c r="F106" s="76" t="s">
        <v>142</v>
      </c>
      <c r="G106" s="117">
        <f>D31*6%</f>
        <v>0</v>
      </c>
    </row>
    <row r="107" spans="1:8" ht="16.5" thickBot="1" x14ac:dyDescent="0.3">
      <c r="A107" s="174" t="s">
        <v>2</v>
      </c>
      <c r="B107" s="175"/>
      <c r="C107" s="190">
        <f>SUM(C104:C106)</f>
        <v>0</v>
      </c>
      <c r="D107" s="190"/>
      <c r="F107" s="55" t="s">
        <v>138</v>
      </c>
      <c r="G107" s="116" t="str">
        <f>IF(G102=0,"",G105-G106)</f>
        <v/>
      </c>
      <c r="H107" s="12"/>
    </row>
    <row r="108" spans="1:8" x14ac:dyDescent="0.25">
      <c r="A108" s="9"/>
      <c r="B108" s="9"/>
      <c r="C108" s="9"/>
      <c r="D108" s="9"/>
    </row>
    <row r="109" spans="1:8" x14ac:dyDescent="0.25">
      <c r="A109" s="9"/>
      <c r="B109" s="9"/>
      <c r="C109" s="9"/>
      <c r="D109" s="9"/>
    </row>
    <row r="110" spans="1:8" x14ac:dyDescent="0.25">
      <c r="A110" s="177" t="s">
        <v>12</v>
      </c>
      <c r="B110" s="177"/>
      <c r="C110" s="177"/>
      <c r="D110" s="177"/>
    </row>
    <row r="111" spans="1:8" x14ac:dyDescent="0.25">
      <c r="A111" s="4"/>
      <c r="B111" s="4"/>
      <c r="C111" s="4"/>
      <c r="D111" s="4"/>
    </row>
    <row r="112" spans="1:8" x14ac:dyDescent="0.25">
      <c r="A112" s="202" t="s">
        <v>109</v>
      </c>
      <c r="B112" s="202"/>
      <c r="C112" s="27">
        <f>D38+C107-SUM(D63:D69)</f>
        <v>0</v>
      </c>
      <c r="D112" s="12"/>
      <c r="F112" s="28"/>
    </row>
    <row r="113" spans="1:9" x14ac:dyDescent="0.25">
      <c r="A113" s="203" t="s">
        <v>110</v>
      </c>
      <c r="B113" s="203"/>
      <c r="C113" s="27">
        <f>D38+C107</f>
        <v>0</v>
      </c>
      <c r="D113" s="12"/>
      <c r="F113" s="22"/>
    </row>
    <row r="114" spans="1:9" x14ac:dyDescent="0.25">
      <c r="A114" s="68">
        <v>3</v>
      </c>
      <c r="B114" s="68" t="s">
        <v>55</v>
      </c>
      <c r="C114" s="68" t="s">
        <v>56</v>
      </c>
      <c r="D114" s="68" t="s">
        <v>27</v>
      </c>
    </row>
    <row r="115" spans="1:9" x14ac:dyDescent="0.25">
      <c r="A115" s="70" t="s">
        <v>28</v>
      </c>
      <c r="B115" s="103" t="s">
        <v>57</v>
      </c>
      <c r="C115" s="75">
        <f>(1/12)*5%</f>
        <v>4.1666666666666666E-3</v>
      </c>
      <c r="D115" s="57">
        <f>C112*C115</f>
        <v>0</v>
      </c>
      <c r="F115" s="22"/>
    </row>
    <row r="116" spans="1:9" x14ac:dyDescent="0.25">
      <c r="A116" s="70" t="s">
        <v>29</v>
      </c>
      <c r="B116" s="29" t="s">
        <v>58</v>
      </c>
      <c r="C116" s="30">
        <v>0.08</v>
      </c>
      <c r="D116" s="14">
        <f>D115*$C$116</f>
        <v>0</v>
      </c>
      <c r="I116" s="31"/>
    </row>
    <row r="117" spans="1:9" x14ac:dyDescent="0.25">
      <c r="A117" s="70" t="s">
        <v>30</v>
      </c>
      <c r="B117" s="29" t="s">
        <v>167</v>
      </c>
      <c r="C117" s="30">
        <v>0.02</v>
      </c>
      <c r="D117" s="14">
        <f>C117*D115</f>
        <v>0</v>
      </c>
      <c r="E117" s="22"/>
      <c r="F117" s="31"/>
    </row>
    <row r="118" spans="1:9" x14ac:dyDescent="0.25">
      <c r="A118" s="70" t="s">
        <v>46</v>
      </c>
      <c r="B118" s="29" t="s">
        <v>59</v>
      </c>
      <c r="C118" s="75">
        <f>7/30/12</f>
        <v>1.9444444444444445E-2</v>
      </c>
      <c r="D118" s="14">
        <f>C113*C118</f>
        <v>0</v>
      </c>
      <c r="F118" s="22"/>
    </row>
    <row r="119" spans="1:9" x14ac:dyDescent="0.25">
      <c r="A119" s="70" t="s">
        <v>31</v>
      </c>
      <c r="B119" s="29" t="s">
        <v>169</v>
      </c>
      <c r="C119" s="30">
        <f>$C$71</f>
        <v>0.36800000000000005</v>
      </c>
      <c r="D119" s="14">
        <f>D118*C119</f>
        <v>0</v>
      </c>
    </row>
    <row r="120" spans="1:9" x14ac:dyDescent="0.25">
      <c r="A120" s="70" t="s">
        <v>32</v>
      </c>
      <c r="B120" s="29" t="s">
        <v>144</v>
      </c>
      <c r="C120" s="30">
        <v>0.02</v>
      </c>
      <c r="D120" s="14">
        <f>D118*$C$120</f>
        <v>0</v>
      </c>
    </row>
    <row r="121" spans="1:9" x14ac:dyDescent="0.25">
      <c r="A121" s="189" t="s">
        <v>2</v>
      </c>
      <c r="B121" s="189"/>
      <c r="C121" s="30"/>
      <c r="D121" s="49">
        <f>SUM(D115:D120)</f>
        <v>0</v>
      </c>
      <c r="F121" s="12"/>
      <c r="G121" s="12"/>
    </row>
    <row r="122" spans="1:9" hidden="1" x14ac:dyDescent="0.25">
      <c r="A122" s="185" t="s">
        <v>83</v>
      </c>
      <c r="B122" s="185"/>
      <c r="C122" s="185"/>
      <c r="D122" s="185"/>
      <c r="F122" s="12"/>
      <c r="G122" s="12"/>
    </row>
    <row r="123" spans="1:9" ht="31.5" hidden="1" customHeight="1" x14ac:dyDescent="0.25">
      <c r="A123" s="183" t="s">
        <v>96</v>
      </c>
      <c r="B123" s="183"/>
      <c r="C123" s="183"/>
      <c r="D123" s="183"/>
      <c r="F123" s="12"/>
      <c r="G123" s="12"/>
    </row>
    <row r="124" spans="1:9" ht="28.5" hidden="1" customHeight="1" x14ac:dyDescent="0.25">
      <c r="A124" s="183" t="s">
        <v>97</v>
      </c>
      <c r="B124" s="183"/>
      <c r="C124" s="183"/>
      <c r="D124" s="183"/>
      <c r="E124" s="12"/>
      <c r="H124" s="12"/>
    </row>
    <row r="125" spans="1:9" ht="31.5" hidden="1" customHeight="1" x14ac:dyDescent="0.25">
      <c r="A125" s="183" t="s">
        <v>143</v>
      </c>
      <c r="B125" s="183"/>
      <c r="C125" s="183"/>
      <c r="D125" s="18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177" t="s">
        <v>60</v>
      </c>
      <c r="B127" s="177"/>
      <c r="C127" s="177"/>
      <c r="D127" s="177"/>
    </row>
    <row r="128" spans="1:9" ht="14.45" hidden="1" customHeight="1" x14ac:dyDescent="0.25">
      <c r="A128" s="185" t="s">
        <v>83</v>
      </c>
      <c r="B128" s="185"/>
      <c r="C128" s="185"/>
      <c r="D128" s="185"/>
    </row>
    <row r="129" spans="1:10" ht="39.75" hidden="1" customHeight="1" x14ac:dyDescent="0.25">
      <c r="A129" s="198" t="s">
        <v>98</v>
      </c>
      <c r="B129" s="198"/>
      <c r="C129" s="198"/>
      <c r="D129" s="198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199" t="s">
        <v>61</v>
      </c>
      <c r="B131" s="199"/>
      <c r="C131" s="199"/>
      <c r="D131" s="199"/>
    </row>
    <row r="132" spans="1:10" x14ac:dyDescent="0.25">
      <c r="A132" s="4"/>
      <c r="B132" s="4"/>
      <c r="C132" s="4"/>
      <c r="D132" s="4"/>
    </row>
    <row r="133" spans="1:10" x14ac:dyDescent="0.25">
      <c r="A133" s="200" t="s">
        <v>111</v>
      </c>
      <c r="B133" s="200"/>
      <c r="C133" s="17">
        <f>D38+C107+D121</f>
        <v>0</v>
      </c>
      <c r="D133" s="9"/>
    </row>
    <row r="134" spans="1:10" x14ac:dyDescent="0.25">
      <c r="A134" s="68" t="s">
        <v>62</v>
      </c>
      <c r="B134" s="68" t="s">
        <v>63</v>
      </c>
      <c r="C134" s="68" t="s">
        <v>116</v>
      </c>
      <c r="D134" s="68" t="s">
        <v>27</v>
      </c>
    </row>
    <row r="135" spans="1:10" x14ac:dyDescent="0.25">
      <c r="A135" s="41" t="s">
        <v>28</v>
      </c>
      <c r="B135" s="104" t="s">
        <v>189</v>
      </c>
      <c r="C135" s="75">
        <f>(1+1/3)/12/12</f>
        <v>9.2592592592592587E-3</v>
      </c>
      <c r="D135" s="105">
        <f>$C$133*C135</f>
        <v>0</v>
      </c>
    </row>
    <row r="136" spans="1:10" x14ac:dyDescent="0.25">
      <c r="A136" s="41" t="s">
        <v>29</v>
      </c>
      <c r="B136" s="104" t="s">
        <v>190</v>
      </c>
      <c r="C136" s="75">
        <f>((2/30/12))</f>
        <v>5.5555555555555558E-3</v>
      </c>
      <c r="D136" s="105">
        <f t="shared" ref="D136" si="1">$C$133*C136</f>
        <v>0</v>
      </c>
    </row>
    <row r="137" spans="1:10" x14ac:dyDescent="0.25">
      <c r="A137" s="41" t="s">
        <v>30</v>
      </c>
      <c r="B137" s="104" t="s">
        <v>192</v>
      </c>
      <c r="C137" s="75">
        <v>3.3300000000000001E-3</v>
      </c>
      <c r="D137" s="105">
        <f>$C$133*C137</f>
        <v>0</v>
      </c>
    </row>
    <row r="138" spans="1:10" x14ac:dyDescent="0.25">
      <c r="A138" s="41" t="s">
        <v>46</v>
      </c>
      <c r="B138" s="104" t="s">
        <v>191</v>
      </c>
      <c r="C138" s="75">
        <f>(5/30/12)*0.02</f>
        <v>2.7777777777777778E-4</v>
      </c>
      <c r="D138" s="105">
        <f>$C$133*C138</f>
        <v>0</v>
      </c>
    </row>
    <row r="139" spans="1:10" x14ac:dyDescent="0.25">
      <c r="A139" s="41" t="s">
        <v>31</v>
      </c>
      <c r="B139" s="104" t="s">
        <v>193</v>
      </c>
      <c r="C139" s="75">
        <f>(4/12)/12*0.02*100/100</f>
        <v>5.5555555555555556E-4</v>
      </c>
      <c r="D139" s="105">
        <f>$C$133*C139</f>
        <v>0</v>
      </c>
    </row>
    <row r="140" spans="1:10" x14ac:dyDescent="0.25">
      <c r="A140" s="41" t="s">
        <v>32</v>
      </c>
      <c r="B140" s="104" t="s">
        <v>194</v>
      </c>
      <c r="C140" s="75">
        <f>(5/30)/12</f>
        <v>1.3888888888888888E-2</v>
      </c>
      <c r="D140" s="105">
        <f>$C$133*C140</f>
        <v>0</v>
      </c>
    </row>
    <row r="141" spans="1:10" x14ac:dyDescent="0.25">
      <c r="A141" s="174" t="s">
        <v>80</v>
      </c>
      <c r="B141" s="201"/>
      <c r="C141" s="175"/>
      <c r="D141" s="49">
        <f>SUM(D135:D140)</f>
        <v>0</v>
      </c>
      <c r="F141" s="32"/>
      <c r="G141" s="32"/>
    </row>
    <row r="142" spans="1:10" hidden="1" x14ac:dyDescent="0.25">
      <c r="A142" s="185" t="s">
        <v>83</v>
      </c>
      <c r="B142" s="185"/>
      <c r="C142" s="185"/>
      <c r="D142" s="185"/>
      <c r="F142" s="32"/>
      <c r="G142" s="32"/>
    </row>
    <row r="143" spans="1:10" ht="15.75" hidden="1" customHeight="1" x14ac:dyDescent="0.25">
      <c r="A143" s="183" t="s">
        <v>118</v>
      </c>
      <c r="B143" s="183"/>
      <c r="C143" s="183"/>
      <c r="D143" s="183"/>
      <c r="F143" s="33"/>
      <c r="G143" s="33"/>
    </row>
    <row r="144" spans="1:10" ht="63.75" hidden="1" customHeight="1" x14ac:dyDescent="0.25">
      <c r="A144" s="183" t="s">
        <v>119</v>
      </c>
      <c r="B144" s="183"/>
      <c r="C144" s="183"/>
      <c r="D144" s="183"/>
      <c r="E144" s="32"/>
      <c r="F144" s="32"/>
      <c r="G144" s="32"/>
      <c r="H144" s="32"/>
      <c r="I144" s="32"/>
      <c r="J144" s="32"/>
    </row>
    <row r="145" spans="1:10" ht="30" hidden="1" customHeight="1" x14ac:dyDescent="0.25">
      <c r="A145" s="183" t="s">
        <v>120</v>
      </c>
      <c r="B145" s="183"/>
      <c r="C145" s="183"/>
      <c r="D145" s="183"/>
      <c r="E145" s="33"/>
      <c r="F145" s="33"/>
      <c r="G145" s="33"/>
      <c r="H145" s="33"/>
      <c r="I145" s="33"/>
      <c r="J145" s="33"/>
    </row>
    <row r="146" spans="1:10" ht="33.75" hidden="1" customHeight="1" x14ac:dyDescent="0.25">
      <c r="A146" s="183" t="s">
        <v>121</v>
      </c>
      <c r="B146" s="183"/>
      <c r="C146" s="183"/>
      <c r="D146" s="183"/>
      <c r="E146" s="33"/>
      <c r="F146" s="33"/>
      <c r="G146" s="33"/>
      <c r="H146" s="33"/>
      <c r="I146" s="33"/>
      <c r="J146" s="33"/>
    </row>
    <row r="147" spans="1:10" ht="30.6" hidden="1" customHeight="1" x14ac:dyDescent="0.25">
      <c r="A147" s="183" t="s">
        <v>99</v>
      </c>
      <c r="B147" s="183"/>
      <c r="C147" s="183"/>
      <c r="D147" s="183"/>
      <c r="E147" s="33"/>
      <c r="H147" s="33"/>
      <c r="I147" s="33"/>
      <c r="J147" s="33"/>
    </row>
    <row r="148" spans="1:10" x14ac:dyDescent="0.25">
      <c r="A148" s="51"/>
      <c r="B148" s="51"/>
      <c r="C148" s="51"/>
      <c r="D148" s="51"/>
    </row>
    <row r="149" spans="1:10" x14ac:dyDescent="0.25">
      <c r="A149" s="197" t="s">
        <v>101</v>
      </c>
      <c r="B149" s="197"/>
      <c r="C149" s="197"/>
      <c r="D149" s="197"/>
    </row>
    <row r="150" spans="1:10" x14ac:dyDescent="0.25">
      <c r="A150" s="191" t="s">
        <v>105</v>
      </c>
      <c r="B150" s="191"/>
      <c r="C150" s="84">
        <f>D38+C107+D121</f>
        <v>0</v>
      </c>
      <c r="D150" s="63"/>
    </row>
    <row r="151" spans="1:10" x14ac:dyDescent="0.25">
      <c r="A151" s="34" t="s">
        <v>102</v>
      </c>
      <c r="B151" s="34" t="s">
        <v>103</v>
      </c>
      <c r="C151" s="192" t="s">
        <v>27</v>
      </c>
      <c r="D151" s="193"/>
    </row>
    <row r="152" spans="1:10" x14ac:dyDescent="0.25">
      <c r="A152" s="35" t="s">
        <v>28</v>
      </c>
      <c r="B152" s="48" t="s">
        <v>104</v>
      </c>
      <c r="C152" s="173"/>
      <c r="D152" s="173"/>
      <c r="E152" s="42" t="s">
        <v>161</v>
      </c>
      <c r="F152" s="42"/>
    </row>
    <row r="153" spans="1:10" x14ac:dyDescent="0.25">
      <c r="A153" s="194" t="s">
        <v>2</v>
      </c>
      <c r="B153" s="195"/>
      <c r="C153" s="190">
        <f>C152</f>
        <v>0</v>
      </c>
      <c r="D153" s="190"/>
    </row>
    <row r="154" spans="1:10" x14ac:dyDescent="0.25">
      <c r="A154" s="9"/>
      <c r="B154" s="9"/>
      <c r="C154" s="9"/>
      <c r="D154" s="9"/>
    </row>
    <row r="155" spans="1:10" x14ac:dyDescent="0.25">
      <c r="A155" s="196" t="s">
        <v>64</v>
      </c>
      <c r="B155" s="196"/>
      <c r="C155" s="196"/>
      <c r="D155" s="196"/>
    </row>
    <row r="156" spans="1:10" x14ac:dyDescent="0.25">
      <c r="A156" s="13"/>
      <c r="B156" s="9"/>
      <c r="C156" s="9"/>
      <c r="D156" s="9"/>
    </row>
    <row r="157" spans="1:10" x14ac:dyDescent="0.25">
      <c r="A157" s="68">
        <v>4</v>
      </c>
      <c r="B157" s="68" t="s">
        <v>65</v>
      </c>
      <c r="C157" s="178" t="s">
        <v>27</v>
      </c>
      <c r="D157" s="178"/>
    </row>
    <row r="158" spans="1:10" x14ac:dyDescent="0.25">
      <c r="A158" s="70" t="s">
        <v>62</v>
      </c>
      <c r="B158" s="10" t="s">
        <v>66</v>
      </c>
      <c r="C158" s="173">
        <f>D141</f>
        <v>0</v>
      </c>
      <c r="D158" s="173"/>
    </row>
    <row r="159" spans="1:10" x14ac:dyDescent="0.25">
      <c r="A159" s="70" t="s">
        <v>102</v>
      </c>
      <c r="B159" s="10" t="s">
        <v>106</v>
      </c>
      <c r="C159" s="173">
        <f>C153</f>
        <v>0</v>
      </c>
      <c r="D159" s="173"/>
    </row>
    <row r="160" spans="1:10" x14ac:dyDescent="0.25">
      <c r="A160" s="189" t="s">
        <v>2</v>
      </c>
      <c r="B160" s="189"/>
      <c r="C160" s="190">
        <f>SUM(C158:D159)</f>
        <v>0</v>
      </c>
      <c r="D160" s="190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177" t="s">
        <v>13</v>
      </c>
      <c r="B163" s="177"/>
      <c r="C163" s="177"/>
      <c r="D163" s="177"/>
    </row>
    <row r="164" spans="1:10" x14ac:dyDescent="0.25">
      <c r="A164" s="9"/>
      <c r="B164" s="9"/>
      <c r="C164" s="9"/>
      <c r="D164" s="9"/>
    </row>
    <row r="165" spans="1:10" x14ac:dyDescent="0.25">
      <c r="A165" s="68">
        <v>5</v>
      </c>
      <c r="B165" s="68" t="s">
        <v>10</v>
      </c>
      <c r="C165" s="178" t="s">
        <v>27</v>
      </c>
      <c r="D165" s="178"/>
    </row>
    <row r="166" spans="1:10" x14ac:dyDescent="0.25">
      <c r="A166" s="26" t="s">
        <v>28</v>
      </c>
      <c r="B166" s="11" t="s">
        <v>67</v>
      </c>
      <c r="C166" s="186">
        <f>Uniforme!G10</f>
        <v>0</v>
      </c>
      <c r="D166" s="186"/>
    </row>
    <row r="167" spans="1:10" x14ac:dyDescent="0.25">
      <c r="A167" s="26" t="s">
        <v>29</v>
      </c>
      <c r="B167" s="11" t="s">
        <v>166</v>
      </c>
      <c r="C167" s="186">
        <f>Equipamentos!J6</f>
        <v>0</v>
      </c>
      <c r="D167" s="186"/>
    </row>
    <row r="168" spans="1:10" x14ac:dyDescent="0.25">
      <c r="A168" s="59" t="s">
        <v>30</v>
      </c>
      <c r="B168" s="36" t="s">
        <v>210</v>
      </c>
      <c r="C168" s="187">
        <v>0</v>
      </c>
      <c r="D168" s="187"/>
    </row>
    <row r="169" spans="1:10" x14ac:dyDescent="0.25">
      <c r="A169" s="61" t="s">
        <v>46</v>
      </c>
      <c r="B169" s="60" t="s">
        <v>209</v>
      </c>
      <c r="C169" s="187">
        <v>0</v>
      </c>
      <c r="D169" s="187"/>
    </row>
    <row r="170" spans="1:10" x14ac:dyDescent="0.25">
      <c r="A170" s="174" t="s">
        <v>49</v>
      </c>
      <c r="B170" s="175"/>
      <c r="C170" s="188">
        <f>SUM(C166:C169)</f>
        <v>0</v>
      </c>
      <c r="D170" s="188"/>
    </row>
    <row r="171" spans="1:10" hidden="1" x14ac:dyDescent="0.25">
      <c r="A171" s="185" t="s">
        <v>83</v>
      </c>
      <c r="B171" s="185"/>
      <c r="C171" s="185"/>
      <c r="D171" s="185"/>
      <c r="F171" s="32"/>
      <c r="G171" s="32"/>
    </row>
    <row r="172" spans="1:10" ht="44.25" hidden="1" customHeight="1" x14ac:dyDescent="0.25">
      <c r="A172" s="183" t="s">
        <v>100</v>
      </c>
      <c r="B172" s="183"/>
      <c r="C172" s="183"/>
      <c r="D172" s="183"/>
      <c r="F172" s="37"/>
      <c r="G172" s="37"/>
    </row>
    <row r="173" spans="1:10" ht="22.5" hidden="1" customHeight="1" x14ac:dyDescent="0.25">
      <c r="A173" s="183" t="s">
        <v>145</v>
      </c>
      <c r="B173" s="183"/>
      <c r="C173" s="183"/>
      <c r="D173" s="183"/>
      <c r="F173" s="32"/>
      <c r="G173" s="32"/>
    </row>
    <row r="174" spans="1:10" ht="33" hidden="1" customHeight="1" x14ac:dyDescent="0.25">
      <c r="A174" s="183" t="s">
        <v>146</v>
      </c>
      <c r="B174" s="183"/>
      <c r="C174" s="183"/>
      <c r="D174" s="183"/>
      <c r="E174" s="32"/>
      <c r="H174" s="32"/>
      <c r="I174" s="32"/>
      <c r="J174" s="32"/>
    </row>
    <row r="175" spans="1:10" ht="31.5" customHeight="1" x14ac:dyDescent="0.25">
      <c r="A175" s="9"/>
      <c r="B175" s="9"/>
      <c r="C175" s="9"/>
      <c r="D175" s="9"/>
      <c r="E175" s="32"/>
      <c r="H175" s="32"/>
      <c r="I175" s="32"/>
      <c r="J175" s="32"/>
    </row>
    <row r="176" spans="1:10" x14ac:dyDescent="0.25">
      <c r="A176" s="177" t="s">
        <v>14</v>
      </c>
      <c r="B176" s="177"/>
      <c r="C176" s="177"/>
      <c r="D176" s="177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179" t="s">
        <v>112</v>
      </c>
      <c r="C178" s="179"/>
      <c r="D178" s="17">
        <f>D38+C107+D121+C160+C170</f>
        <v>0</v>
      </c>
    </row>
    <row r="179" spans="1:7" x14ac:dyDescent="0.25">
      <c r="A179" s="4"/>
      <c r="B179" s="179" t="s">
        <v>113</v>
      </c>
      <c r="C179" s="179"/>
      <c r="D179" s="17">
        <f>D178+D182</f>
        <v>0</v>
      </c>
    </row>
    <row r="180" spans="1:7" x14ac:dyDescent="0.25">
      <c r="A180" s="4"/>
      <c r="B180" s="179" t="s">
        <v>114</v>
      </c>
      <c r="C180" s="179"/>
      <c r="D180" s="17">
        <f>(D179+D183)/(1-C184)</f>
        <v>0</v>
      </c>
    </row>
    <row r="181" spans="1:7" x14ac:dyDescent="0.25">
      <c r="A181" s="68">
        <v>6</v>
      </c>
      <c r="B181" s="68" t="s">
        <v>11</v>
      </c>
      <c r="C181" s="68" t="s">
        <v>39</v>
      </c>
      <c r="D181" s="68" t="s">
        <v>27</v>
      </c>
    </row>
    <row r="182" spans="1:7" ht="14.45" customHeight="1" x14ac:dyDescent="0.25">
      <c r="A182" s="70" t="s">
        <v>28</v>
      </c>
      <c r="B182" s="11" t="s">
        <v>8</v>
      </c>
      <c r="C182" s="120"/>
      <c r="D182" s="38">
        <f>D178*C182</f>
        <v>0</v>
      </c>
    </row>
    <row r="183" spans="1:7" x14ac:dyDescent="0.25">
      <c r="A183" s="70" t="s">
        <v>29</v>
      </c>
      <c r="B183" s="11" t="s">
        <v>79</v>
      </c>
      <c r="C183" s="120"/>
      <c r="D183" s="38">
        <f>D179*C183</f>
        <v>0</v>
      </c>
    </row>
    <row r="184" spans="1:7" x14ac:dyDescent="0.25">
      <c r="A184" s="70" t="s">
        <v>30</v>
      </c>
      <c r="B184" s="10" t="s">
        <v>9</v>
      </c>
      <c r="C184" s="30">
        <f>SUM(C185:C189)</f>
        <v>0</v>
      </c>
      <c r="D184" s="38"/>
    </row>
    <row r="185" spans="1:7" x14ac:dyDescent="0.25">
      <c r="A185" s="70"/>
      <c r="B185" s="10" t="s">
        <v>68</v>
      </c>
      <c r="C185" s="30"/>
      <c r="D185" s="38">
        <f>D180*C185</f>
        <v>0</v>
      </c>
    </row>
    <row r="186" spans="1:7" x14ac:dyDescent="0.25">
      <c r="A186" s="70"/>
      <c r="B186" s="10" t="s">
        <v>69</v>
      </c>
      <c r="C186" s="30"/>
      <c r="D186" s="38">
        <f>D180*C186</f>
        <v>0</v>
      </c>
    </row>
    <row r="187" spans="1:7" x14ac:dyDescent="0.25">
      <c r="A187" s="70"/>
      <c r="B187" s="10" t="s">
        <v>70</v>
      </c>
      <c r="C187" s="30"/>
      <c r="D187" s="38">
        <f>D180*C187</f>
        <v>0</v>
      </c>
    </row>
    <row r="188" spans="1:7" x14ac:dyDescent="0.25">
      <c r="A188" s="70"/>
      <c r="B188" s="10" t="s">
        <v>71</v>
      </c>
      <c r="C188" s="58"/>
      <c r="D188" s="38">
        <f>D180*C188</f>
        <v>0</v>
      </c>
    </row>
    <row r="189" spans="1:7" x14ac:dyDescent="0.25">
      <c r="A189" s="70"/>
      <c r="B189" s="10" t="s">
        <v>150</v>
      </c>
      <c r="C189" s="58"/>
      <c r="D189" s="38"/>
    </row>
    <row r="190" spans="1:7" ht="19.5" customHeight="1" x14ac:dyDescent="0.25">
      <c r="A190" s="180" t="s">
        <v>7</v>
      </c>
      <c r="B190" s="180"/>
      <c r="C190" s="30"/>
      <c r="D190" s="50">
        <f>SUM(D182:D189)</f>
        <v>0</v>
      </c>
      <c r="F190" s="33"/>
      <c r="G190" s="33"/>
    </row>
    <row r="191" spans="1:7" hidden="1" x14ac:dyDescent="0.25">
      <c r="A191" s="181" t="s">
        <v>83</v>
      </c>
      <c r="B191" s="182"/>
      <c r="C191" s="182"/>
      <c r="D191" s="182"/>
      <c r="F191" s="12"/>
      <c r="G191" s="12"/>
    </row>
    <row r="192" spans="1:7" hidden="1" x14ac:dyDescent="0.25">
      <c r="A192" s="183" t="s">
        <v>153</v>
      </c>
      <c r="B192" s="183"/>
      <c r="C192" s="183"/>
      <c r="D192" s="183"/>
      <c r="F192" s="12"/>
      <c r="G192" s="12"/>
    </row>
    <row r="193" spans="1:10" hidden="1" x14ac:dyDescent="0.25">
      <c r="A193" s="184" t="s">
        <v>122</v>
      </c>
      <c r="B193" s="184"/>
      <c r="C193" s="184"/>
      <c r="D193" s="184"/>
      <c r="E193" s="33"/>
      <c r="H193" s="33"/>
      <c r="I193" s="33"/>
      <c r="J193" s="33"/>
    </row>
    <row r="194" spans="1:10" x14ac:dyDescent="0.25">
      <c r="A194" s="67"/>
      <c r="B194" s="67"/>
      <c r="C194" s="67"/>
      <c r="D194" s="67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177" t="s">
        <v>72</v>
      </c>
      <c r="B196" s="177"/>
      <c r="C196" s="177"/>
      <c r="D196" s="177"/>
    </row>
    <row r="197" spans="1:10" x14ac:dyDescent="0.25">
      <c r="A197" s="9"/>
      <c r="B197" s="9"/>
      <c r="C197" s="9"/>
      <c r="D197" s="9"/>
    </row>
    <row r="198" spans="1:10" x14ac:dyDescent="0.25">
      <c r="A198" s="68"/>
      <c r="B198" s="68" t="s">
        <v>73</v>
      </c>
      <c r="C198" s="178" t="s">
        <v>27</v>
      </c>
      <c r="D198" s="178"/>
    </row>
    <row r="199" spans="1:10" x14ac:dyDescent="0.25">
      <c r="A199" s="64" t="s">
        <v>28</v>
      </c>
      <c r="B199" s="10" t="s">
        <v>25</v>
      </c>
      <c r="C199" s="173">
        <f>D38</f>
        <v>0</v>
      </c>
      <c r="D199" s="173"/>
    </row>
    <row r="200" spans="1:10" x14ac:dyDescent="0.25">
      <c r="A200" s="64" t="s">
        <v>29</v>
      </c>
      <c r="B200" s="10" t="s">
        <v>35</v>
      </c>
      <c r="C200" s="173">
        <f>C107</f>
        <v>0</v>
      </c>
      <c r="D200" s="173"/>
    </row>
    <row r="201" spans="1:10" x14ac:dyDescent="0.25">
      <c r="A201" s="64" t="s">
        <v>30</v>
      </c>
      <c r="B201" s="10" t="s">
        <v>12</v>
      </c>
      <c r="C201" s="173">
        <f>D121</f>
        <v>0</v>
      </c>
      <c r="D201" s="173"/>
    </row>
    <row r="202" spans="1:10" x14ac:dyDescent="0.25">
      <c r="A202" s="64" t="s">
        <v>46</v>
      </c>
      <c r="B202" s="10" t="s">
        <v>60</v>
      </c>
      <c r="C202" s="173">
        <f>C160</f>
        <v>0</v>
      </c>
      <c r="D202" s="173"/>
    </row>
    <row r="203" spans="1:10" x14ac:dyDescent="0.25">
      <c r="A203" s="64" t="s">
        <v>31</v>
      </c>
      <c r="B203" s="10" t="s">
        <v>13</v>
      </c>
      <c r="C203" s="173">
        <f>C170</f>
        <v>0</v>
      </c>
      <c r="D203" s="173"/>
    </row>
    <row r="204" spans="1:10" ht="14.45" customHeight="1" x14ac:dyDescent="0.25">
      <c r="A204" s="174" t="s">
        <v>74</v>
      </c>
      <c r="B204" s="175"/>
      <c r="C204" s="176">
        <f>SUM(C199:C203)</f>
        <v>0</v>
      </c>
      <c r="D204" s="176"/>
    </row>
    <row r="205" spans="1:10" x14ac:dyDescent="0.25">
      <c r="A205" s="64" t="s">
        <v>32</v>
      </c>
      <c r="B205" s="10" t="s">
        <v>75</v>
      </c>
      <c r="C205" s="173">
        <f>D190</f>
        <v>0</v>
      </c>
      <c r="D205" s="173"/>
    </row>
    <row r="206" spans="1:10" ht="14.45" customHeight="1" x14ac:dyDescent="0.25">
      <c r="A206" s="174" t="s">
        <v>76</v>
      </c>
      <c r="B206" s="175"/>
      <c r="C206" s="176">
        <f>C204+C205</f>
        <v>0</v>
      </c>
      <c r="D206" s="176"/>
    </row>
  </sheetData>
  <mergeCells count="133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4" right="0.511811024" top="0.78740157499999996" bottom="0.78740157499999996" header="0.31496062000000002" footer="0.31496062000000002"/>
  <pageSetup paperSize="9" scale="76" orientation="portrait" r:id="rId1"/>
  <colBreaks count="1" manualBreakCount="1">
    <brk id="4" max="1048575" man="1"/>
  </col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activity xmlns="daec6743-c973-404e-a323-100dd5ff9e59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911C4770B81342BEB798D831453045" ma:contentTypeVersion="16" ma:contentTypeDescription="Create a new document." ma:contentTypeScope="" ma:versionID="5b40f8505d673b9f9530b25952b4ebdb">
  <xsd:schema xmlns:xsd="http://www.w3.org/2001/XMLSchema" xmlns:xs="http://www.w3.org/2001/XMLSchema" xmlns:p="http://schemas.microsoft.com/office/2006/metadata/properties" xmlns:ns1="http://schemas.microsoft.com/sharepoint/v3" xmlns:ns3="d59026d4-742b-4a57-97e5-8193f6ca8c08" xmlns:ns4="daec6743-c973-404e-a323-100dd5ff9e59" targetNamespace="http://schemas.microsoft.com/office/2006/metadata/properties" ma:root="true" ma:fieldsID="b0ad1e598cfd28662e3fe8fff61594c0" ns1:_="" ns3:_="" ns4:_="">
    <xsd:import namespace="http://schemas.microsoft.com/sharepoint/v3"/>
    <xsd:import namespace="d59026d4-742b-4a57-97e5-8193f6ca8c08"/>
    <xsd:import namespace="daec6743-c973-404e-a323-100dd5ff9e5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1:_ip_UnifiedCompliancePolicyProperties" minOccurs="0"/>
                <xsd:element ref="ns1:_ip_UnifiedCompliancePolicyUIAction" minOccurs="0"/>
                <xsd:element ref="ns4:_activity" minOccurs="0"/>
                <xsd:element ref="ns4:MediaLengthInSeconds" minOccurs="0"/>
                <xsd:element ref="ns4:MediaServiceSearchProperties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9026d4-742b-4a57-97e5-8193f6ca8c0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ec6743-c973-404e-a323-100dd5ff9e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AA4B891-244D-4E7A-8000-961D22604D51}">
  <ds:schemaRefs>
    <ds:schemaRef ds:uri="http://schemas.microsoft.com/sharepoint/v3"/>
    <ds:schemaRef ds:uri="http://schemas.microsoft.com/office/2006/documentManagement/types"/>
    <ds:schemaRef ds:uri="d59026d4-742b-4a57-97e5-8193f6ca8c08"/>
    <ds:schemaRef ds:uri="daec6743-c973-404e-a323-100dd5ff9e59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5B35714-10A7-439E-97B8-497739B214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0D546F-71FB-49FF-A0DA-6F1791AD0B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59026d4-742b-4a57-97e5-8193f6ca8c08"/>
    <ds:schemaRef ds:uri="daec6743-c973-404e-a323-100dd5ff9e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14</vt:i4>
      </vt:variant>
    </vt:vector>
  </HeadingPairs>
  <TitlesOfParts>
    <vt:vector size="28" baseType="lpstr">
      <vt:lpstr>Proposta_Global</vt:lpstr>
      <vt:lpstr>ISSQN</vt:lpstr>
      <vt:lpstr>VT</vt:lpstr>
      <vt:lpstr>CCT</vt:lpstr>
      <vt:lpstr>Equipamentos</vt:lpstr>
      <vt:lpstr>Uniforme</vt:lpstr>
      <vt:lpstr>Telef_Curitiba</vt:lpstr>
      <vt:lpstr>Recep_Curitiba</vt:lpstr>
      <vt:lpstr>Recep_Londrina</vt:lpstr>
      <vt:lpstr>Recep_Shop_Maringá</vt:lpstr>
      <vt:lpstr>Recep_Maringá</vt:lpstr>
      <vt:lpstr>Recep_Ponta_Grossa</vt:lpstr>
      <vt:lpstr>Recep_Guarapuava</vt:lpstr>
      <vt:lpstr>Recep_Paranaguá</vt:lpstr>
      <vt:lpstr>CCT!Area_de_impressao</vt:lpstr>
      <vt:lpstr>Equipamentos!Area_de_impressao</vt:lpstr>
      <vt:lpstr>ISSQN!Area_de_impressao</vt:lpstr>
      <vt:lpstr>Proposta_Global!Area_de_impressao</vt:lpstr>
      <vt:lpstr>Recep_Curitiba!Area_de_impressao</vt:lpstr>
      <vt:lpstr>Recep_Guarapuava!Area_de_impressao</vt:lpstr>
      <vt:lpstr>Recep_Londrina!Area_de_impressao</vt:lpstr>
      <vt:lpstr>Recep_Maringá!Area_de_impressao</vt:lpstr>
      <vt:lpstr>Recep_Paranaguá!Area_de_impressao</vt:lpstr>
      <vt:lpstr>Recep_Ponta_Grossa!Area_de_impressao</vt:lpstr>
      <vt:lpstr>Recep_Shop_Maringá!Area_de_impressao</vt:lpstr>
      <vt:lpstr>Telef_Curitiba!Area_de_impressao</vt:lpstr>
      <vt:lpstr>Uniforme!Area_de_impressao</vt:lpstr>
      <vt:lpstr>VT!Area_de_impressao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Manoel Gratex Ribeiro</dc:creator>
  <cp:lastModifiedBy>Raquel Lautert</cp:lastModifiedBy>
  <cp:lastPrinted>2023-12-11T20:55:32Z</cp:lastPrinted>
  <dcterms:created xsi:type="dcterms:W3CDTF">2020-06-06T14:12:16Z</dcterms:created>
  <dcterms:modified xsi:type="dcterms:W3CDTF">2024-02-27T17:47:36Z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0x0101004B911C4770B81342BEB798D831453045</vt:lpwstr>
  </property>
</Properties>
</file>